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DEC BUL 2025\A - Monetary and Banking\"/>
    </mc:Choice>
  </mc:AlternateContent>
  <xr:revisionPtr revIDLastSave="0" documentId="8_{651A1317-6337-42DE-859D-BF8B60B71852}" xr6:coauthVersionLast="47" xr6:coauthVersionMax="47" xr10:uidLastSave="{00000000-0000-0000-0000-000000000000}"/>
  <bookViews>
    <workbookView xWindow="15060" yWindow="2940" windowWidth="11520" windowHeight="7785" xr2:uid="{7B13511E-173F-4C90-9613-4250DFB09D2F}"/>
  </bookViews>
  <sheets>
    <sheet name="A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>#REF!</definedName>
    <definedName name="\a1">#REF!</definedName>
    <definedName name="\B">#REF!</definedName>
    <definedName name="\D">[9]Liabilities!#REF!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[10]BOP!#REF!</definedName>
    <definedName name="\U">#REF!</definedName>
    <definedName name="\W">#REF!</definedName>
    <definedName name="\X">[9]Liabilities!#REF!</definedName>
    <definedName name="__10FA_L">#REF!</definedName>
    <definedName name="__11GAZ_LIABS">#REF!</definedName>
    <definedName name="__123Graph_AREER" hidden="1">[11]ER!#REF!</definedName>
    <definedName name="__123Graph_BREER" hidden="1">[11]ER!#REF!</definedName>
    <definedName name="__123Graph_CREER" hidden="1">[11]ER!#REF!</definedName>
    <definedName name="__12INT_RESERVES">#REF!</definedName>
    <definedName name="__1r">#REF!</definedName>
    <definedName name="__2Macros_Import_.qbop" localSheetId="0">[12]!'[Macros Import].qbop'</definedName>
    <definedName name="__2Macros_Import_.qbop">[13]!'[Macros Import].qbop'</definedName>
    <definedName name="__3__123Graph_ACPI_ER_LOG" hidden="1">[11]ER!#REF!</definedName>
    <definedName name="__4__123Graph_BCPI_ER_LOG" hidden="1">[11]ER!#REF!</definedName>
    <definedName name="__5__123Graph_BIBA_IBRD" hidden="1">[11]WB!#REF!</definedName>
    <definedName name="__6B.2_B.3">#REF!</definedName>
    <definedName name="__7B.4___5">#REF!</definedName>
    <definedName name="__8CONSOL_B2">#REF!</definedName>
    <definedName name="__9CONSOL_DEPOSITS" localSheetId="0">'[14]A 11'!#REF!</definedName>
    <definedName name="__9CONSOL_DEPOSITS">'[15]A 11'!#REF!</definedName>
    <definedName name="__BAS1">[16]A!#REF!</definedName>
    <definedName name="__BOP2" localSheetId="0">[17]BoP!#REF!</definedName>
    <definedName name="__BOP2">[18]BoP!#REF!</definedName>
    <definedName name="__END94">#REF!</definedName>
    <definedName name="__RES2" localSheetId="0">[17]RES!#REF!</definedName>
    <definedName name="__RES2">[18]RES!#REF!</definedName>
    <definedName name="__SUM2">#REF!</definedName>
    <definedName name="__TAB1">#REF!</definedName>
    <definedName name="__Tab19">#REF!</definedName>
    <definedName name="__TAB2">[16]A!$B$6:$H$113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'[10]Imp:DSA output'!$O$9:$R$464</definedName>
    <definedName name="__YR89">'[10]Imp:DSA output'!$C$9:$C$464</definedName>
    <definedName name="__YR90">'[10]Imp:DSA output'!$D$9:$D$464</definedName>
    <definedName name="__YR91">'[10]Imp:DSA output'!$E$9:$E$464</definedName>
    <definedName name="__YR92">'[10]Imp:DSA output'!$F$9:$F$464</definedName>
    <definedName name="__YR93">'[10]Imp:DSA output'!$G$9:$G$464</definedName>
    <definedName name="__YR94">'[10]Imp:DSA output'!$H$9:$H$464</definedName>
    <definedName name="__YR95">'[10]Imp:DSA output'!$I$9:$I$464</definedName>
    <definedName name="_1__123Graph_ACHART_11" hidden="1">[16]A!$D$60:$D$119</definedName>
    <definedName name="_10__123Graph_DCHART_13" hidden="1">[16]A!#REF!</definedName>
    <definedName name="_10FA_L">#REF!</definedName>
    <definedName name="_11__123Graph_XCHART_11" hidden="1">[16]A!$B$60:$B$119</definedName>
    <definedName name="_11GAZ_LIABS">#REF!</definedName>
    <definedName name="_12__123Graph_XCHART_12" hidden="1">[16]A!$B$60:$B$119</definedName>
    <definedName name="_12INT_RESERVES">#REF!</definedName>
    <definedName name="_13__123Graph_XCHART_13" hidden="1">[16]A!#REF!</definedName>
    <definedName name="_14__123Graph_XCHART_14" hidden="1">[16]A!#REF!</definedName>
    <definedName name="_15__123Graph_XCHART_4" hidden="1">[16]A!#REF!</definedName>
    <definedName name="_1r">#REF!</definedName>
    <definedName name="_2__123Graph_ACHART_12" hidden="1">[16]A!$E$60:$E$119</definedName>
    <definedName name="_2Macros_Import_.qbop">[19]!'[Macros Import].qbop'</definedName>
    <definedName name="_3__123Graph_ACHART_14" hidden="1">[16]A!#REF!</definedName>
    <definedName name="_3__123Graph_ACPI_ER_LOG" hidden="1">[11]ER!#REF!</definedName>
    <definedName name="_4__123Graph_ACHART_4" hidden="1">[16]A!#REF!</definedName>
    <definedName name="_4__123Graph_BCPI_ER_LOG" hidden="1">[11]ER!#REF!</definedName>
    <definedName name="_5__123Graph_BCHART_11" hidden="1">[16]A!$C$60:$C$119</definedName>
    <definedName name="_5__123Graph_BIBA_IBRD" hidden="1">[11]WB!#REF!</definedName>
    <definedName name="_6__123Graph_BCHART_12" hidden="1">[16]A!$F$60:$F$119</definedName>
    <definedName name="_6B.2_B.3">#REF!</definedName>
    <definedName name="_7__123Graph_BCHART_13" hidden="1">[16]A!#REF!</definedName>
    <definedName name="_7B.4___5">#REF!</definedName>
    <definedName name="_8__123Graph_BCHART_4" hidden="1">[16]A!#REF!</definedName>
    <definedName name="_8CONSOL_B2">#REF!</definedName>
    <definedName name="_9__123Graph_CCHART_14" hidden="1">[16]A!#REF!</definedName>
    <definedName name="_9CONSOL_DEPOSITS">'[20]A 11'!#REF!</definedName>
    <definedName name="_BAS1">[16]A!#REF!</definedName>
    <definedName name="_BOP2">[21]BoP!#REF!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[21]RES!#REF!</definedName>
    <definedName name="_SUM2">#REF!</definedName>
    <definedName name="_TAB1">#REF!</definedName>
    <definedName name="_Tab19">#REF!</definedName>
    <definedName name="_TAB2">[16]A!$B$6:$H$113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'[10]Imp:DSA output'!$O$9:$R$464</definedName>
    <definedName name="_YR89">'[10]Imp:DSA output'!$C$9:$C$464</definedName>
    <definedName name="_YR90">'[10]Imp:DSA output'!$D$9:$D$464</definedName>
    <definedName name="_YR91">'[10]Imp:DSA output'!$E$9:$E$464</definedName>
    <definedName name="_YR92">'[10]Imp:DSA output'!$F$9:$F$464</definedName>
    <definedName name="_YR93">'[10]Imp:DSA output'!$G$9:$G$464</definedName>
    <definedName name="_YR94">'[10]Imp:DSA output'!$H$9:$H$464</definedName>
    <definedName name="_YR95">'[10]Imp:DSA output'!$I$9:$I$464</definedName>
    <definedName name="_Z">[10]Imp!#REF!</definedName>
    <definedName name="aa">#REF!</definedName>
    <definedName name="AAA">#REF!</definedName>
    <definedName name="aaaaaa">#REF!</definedName>
    <definedName name="ACTIVATE">#REF!</definedName>
    <definedName name="ad">#REF!</definedName>
    <definedName name="ALL">'[10]Imp:DSA output'!$C$9:$R$464</definedName>
    <definedName name="asd">#REF!</definedName>
    <definedName name="ass">#REF!</definedName>
    <definedName name="atrade">[19]!atrade</definedName>
    <definedName name="Batumi_debt">#REF!</definedName>
    <definedName name="bb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FUND1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[22]Q6!$E$28:$AH$28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[22]Q6!$E$26:$AH$26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'[10]in-out'!#REF!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urrencyList">'[23]Report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 localSheetId="0">'[24]By commodity'!$E$1:$E$14</definedName>
    <definedName name="_xlnm.Database">'[25]By commodity'!$E$1:$E$14</definedName>
    <definedName name="date">#REF!</definedName>
    <definedName name="DATES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[26]NPV!$B$28</definedName>
    <definedName name="Discount_NC">[26]NPV!#REF!</definedName>
    <definedName name="DiscountRate">#REF!</definedName>
    <definedName name="DLX1.US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eee" hidden="1">[16]A!#REF!</definedName>
    <definedName name="empty">#REF!</definedName>
    <definedName name="ENDA">#N/A</definedName>
    <definedName name="ESAF_QUAR_GDP">#REF!</definedName>
    <definedName name="esafr">#REF!</definedName>
    <definedName name="Excel_BuiltIn_Print_Area_1_1">#REF!</definedName>
    <definedName name="ExitWRS">[27]Main!$AB$25</definedName>
    <definedName name="FEB19C">'[25]By commodity'!$E$1:$E$14</definedName>
    <definedName name="fffffffffffffffffffffff">#REF!</definedName>
    <definedName name="ffgfgg">[16]A!#REF!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'[23]Report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[26]NPV!$B$25</definedName>
    <definedName name="Grace_NC">[26]NPV!#REF!</definedName>
    <definedName name="graph">#REF!</definedName>
    <definedName name="HEADING">#REF!</definedName>
    <definedName name="hhhhh">#REF!</definedName>
    <definedName name="IDAr">#REF!</definedName>
    <definedName name="IFSASSETS">#REF!</definedName>
    <definedName name="IFSLIABS">#REF!</definedName>
    <definedName name="iiii" hidden="1">[16]A!#REF!</definedName>
    <definedName name="IM">#REF!</definedName>
    <definedName name="IMF">#REF!</definedName>
    <definedName name="INPUT_2">[21]Input!#REF!</definedName>
    <definedName name="INPUT_4">[21]Input!#REF!</definedName>
    <definedName name="Interest_IDA">[26]NPV!$B$27</definedName>
    <definedName name="Interest_NC">[26]NPV!#REF!</definedName>
    <definedName name="InterestRate">#REF!</definedName>
    <definedName name="l" localSheetId="0">#REF!,#REF!</definedName>
    <definedName name="l">#REF!,#REF!</definedName>
    <definedName name="LINES">#REF!</definedName>
    <definedName name="lllll" hidden="1">[16]A!#REF!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[26]NPV!$B$26</definedName>
    <definedName name="Maturity_NC">[26]NPV!#REF!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[19]!mflowsa</definedName>
    <definedName name="mflowsq">[19]!mflowsq</definedName>
    <definedName name="MIDDLE">#REF!</definedName>
    <definedName name="MISC4">[21]OUTPUT!#REF!</definedName>
    <definedName name="mmmm">#REF!</definedName>
    <definedName name="mstocksa">[19]!mstocksa</definedName>
    <definedName name="mstocksq">[19]!mstocksq</definedName>
    <definedName name="n">#REF!</definedName>
    <definedName name="NAMES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#REF!</definedName>
    <definedName name="Notes2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'[23]Report Form'!$E$4:$E$84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Area" localSheetId="0">#REF!</definedName>
    <definedName name="_xlnm.Print_Area">#REF!</definedName>
    <definedName name="PRINT_AREA_MI">#REF!</definedName>
    <definedName name="_xlnm.Print_Titles">#REF!,#REF!</definedName>
    <definedName name="PRINTMACRO">#REF!</definedName>
    <definedName name="PrintThis_Links">[27]Links!$A$1:$F$33</definedName>
    <definedName name="PRMONTH">#REF!</definedName>
    <definedName name="prn">[26]FSUOUT!$B$2:$V$32</definedName>
    <definedName name="Prog1998">'[28]2003'!#REF!</definedName>
    <definedName name="PRYEAR">#REF!</definedName>
    <definedName name="Q_5">#REF!</definedName>
    <definedName name="Q_6">#REF!</definedName>
    <definedName name="Q_7">#REF!</definedName>
    <definedName name="QFISCAL">'[29]Quarterly Raw Data'!#REF!</definedName>
    <definedName name="qqq" localSheetId="0" hidden="1">{#N/A,#N/A,FALSE,"EXTRABUDGT"}</definedName>
    <definedName name="qqq" hidden="1">{#N/A,#N/A,FALSE,"EXTRABUDGT"}</definedName>
    <definedName name="QTAB7">'[29]Quarterly MacroFlow'!#REF!</definedName>
    <definedName name="QTAB7A">'[29]Quarterly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[30]Control!$B$28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[27]ErrCheck!$A$4</definedName>
    <definedName name="rngLastSave">[27]Main!$G$19</definedName>
    <definedName name="rngLastSent">[27]Main!$G$18</definedName>
    <definedName name="rngLastUpdate">[27]Links!$D$2</definedName>
    <definedName name="rngNeedsUpdate">[27]Links!$E$2</definedName>
    <definedName name="rngQuestChecked">[27]ErrCheck!$A$3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>#REF!</definedName>
    <definedName name="saccc">#REF!</definedName>
    <definedName name="ScalesList">'[23]Report Form'!$A$5:$A$8</definedName>
    <definedName name="sdcs" hidden="1">[16]A!#REF!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s" hidden="1">[16]A!#REF!</definedName>
    <definedName name="sss">#REF!</definedName>
    <definedName name="ssss">#REF!</definedName>
    <definedName name="sssss" hidden="1">[16]A!#REF!</definedName>
    <definedName name="START">#REF!</definedName>
    <definedName name="STFQTAB">#REF!</definedName>
    <definedName name="STOP">#REF!</definedName>
    <definedName name="SUM">[11]BoP!$E$313:$BE$365</definedName>
    <definedName name="Tab25a">#REF!</definedName>
    <definedName name="Tab25b">#REF!</definedName>
    <definedName name="Table__47">[31]RED47!$A$1:$I$53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[27]ErrCheck!$A$3:$E$5</definedName>
    <definedName name="tblLinks">[27]Links!$A$4:$F$33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[22]Q5!$E$23:$AH$23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[32]BCC!$A$1:$N$821,[32]BCC!$A$822:$N$1624</definedName>
    <definedName name="TODO">[33]BCC!$A$1:$N$821,[33]BCC!$A$822:$N$1624</definedName>
    <definedName name="Trade">#REF!</definedName>
    <definedName name="TRADE3">[21]Trade!#REF!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[16]A!#REF!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>#REF!</definedName>
    <definedName name="xxWRS_1">#REF!</definedName>
    <definedName name="xxWRS_2">#REF!</definedName>
    <definedName name="xxWRS_3">#REF!</definedName>
    <definedName name="xxWRS_4">[26]Q5!$A$1:$A$104</definedName>
    <definedName name="xxWRS_5">[26]Q6!$A$1:$A$160</definedName>
    <definedName name="xxWRS_6">[26]Q7!$A$1:$A$59</definedName>
    <definedName name="xxWRS_7">[26]Q5!$A$1:$A$109</definedName>
    <definedName name="xxWRS_8">[26]Q6!$A$1:$A$162</definedName>
    <definedName name="xxWRS_9">[26]Q7!$A$1:$A$61</definedName>
    <definedName name="ycirr">#REF!</definedName>
    <definedName name="Year">#REF!</definedName>
    <definedName name="Years">#REF!</definedName>
    <definedName name="yenr">#REF!</definedName>
    <definedName name="YRB">'[10]Imp:DSA output'!$B$9:$B$464</definedName>
    <definedName name="YRHIDE">'[10]Imp:DSA output'!$C$9:$G$464</definedName>
    <definedName name="YRPOST">'[10]Imp:DSA output'!$M$9:$IH$9</definedName>
    <definedName name="YRPRE">'[10]Imp:DSA output'!$B$9:$F$464</definedName>
    <definedName name="YRTITLES">'[10]Imp:DSA output'!$A$1</definedName>
    <definedName name="YRX">'[10]Imp:DSA output'!$S$9:$IG$464</definedName>
    <definedName name="Z">[10]Imp!#REF!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I7" i="1" l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CR8" i="1"/>
  <c r="CS8" i="1"/>
  <c r="CT8" i="1"/>
  <c r="CU8" i="1"/>
  <c r="CV8" i="1"/>
  <c r="CW8" i="1"/>
  <c r="CX8" i="1"/>
  <c r="CY8" i="1"/>
  <c r="CZ8" i="1"/>
  <c r="DA8" i="1"/>
  <c r="DB8" i="1"/>
  <c r="DC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EF8" i="1"/>
  <c r="EG8" i="1"/>
  <c r="EH8" i="1"/>
  <c r="EI8" i="1"/>
  <c r="EJ8" i="1"/>
  <c r="EK8" i="1"/>
  <c r="EL8" i="1"/>
  <c r="EM8" i="1"/>
  <c r="EN8" i="1"/>
  <c r="EO8" i="1"/>
  <c r="EP8" i="1"/>
  <c r="BC10" i="1"/>
  <c r="EU10" i="1"/>
  <c r="FY10" i="1"/>
  <c r="BN11" i="1"/>
  <c r="CC11" i="1"/>
  <c r="EV11" i="1"/>
  <c r="FV11" i="1"/>
  <c r="BZ12" i="1"/>
  <c r="EX12" i="1"/>
  <c r="C13" i="1"/>
  <c r="D13" i="1"/>
  <c r="E13" i="1"/>
  <c r="E20" i="1" s="1"/>
  <c r="F13" i="1"/>
  <c r="G13" i="1"/>
  <c r="H13" i="1"/>
  <c r="I13" i="1"/>
  <c r="J13" i="1"/>
  <c r="K13" i="1"/>
  <c r="K20" i="1" s="1"/>
  <c r="L13" i="1"/>
  <c r="M13" i="1"/>
  <c r="N13" i="1"/>
  <c r="O13" i="1"/>
  <c r="P13" i="1"/>
  <c r="Q13" i="1"/>
  <c r="Q20" i="1" s="1"/>
  <c r="R13" i="1"/>
  <c r="S13" i="1"/>
  <c r="T13" i="1"/>
  <c r="U13" i="1"/>
  <c r="V13" i="1"/>
  <c r="W13" i="1"/>
  <c r="W20" i="1" s="1"/>
  <c r="X13" i="1"/>
  <c r="Y13" i="1"/>
  <c r="Z13" i="1"/>
  <c r="AA13" i="1"/>
  <c r="AB13" i="1"/>
  <c r="AC13" i="1"/>
  <c r="AC20" i="1" s="1"/>
  <c r="AD13" i="1"/>
  <c r="AE13" i="1"/>
  <c r="AF13" i="1"/>
  <c r="AG13" i="1"/>
  <c r="AH13" i="1"/>
  <c r="AI13" i="1"/>
  <c r="AI20" i="1" s="1"/>
  <c r="AJ13" i="1"/>
  <c r="AK13" i="1"/>
  <c r="AL13" i="1"/>
  <c r="AM13" i="1"/>
  <c r="AN13" i="1"/>
  <c r="AO13" i="1"/>
  <c r="AO20" i="1" s="1"/>
  <c r="AP13" i="1"/>
  <c r="AQ13" i="1"/>
  <c r="AR13" i="1"/>
  <c r="AS13" i="1"/>
  <c r="AT13" i="1"/>
  <c r="AU13" i="1"/>
  <c r="AU20" i="1" s="1"/>
  <c r="AV13" i="1"/>
  <c r="AW13" i="1"/>
  <c r="AX13" i="1"/>
  <c r="AY13" i="1"/>
  <c r="AZ13" i="1"/>
  <c r="BA13" i="1"/>
  <c r="BA20" i="1" s="1"/>
  <c r="CR13" i="1"/>
  <c r="CS13" i="1"/>
  <c r="CT13" i="1"/>
  <c r="CU13" i="1"/>
  <c r="CV13" i="1"/>
  <c r="CW13" i="1"/>
  <c r="CX13" i="1"/>
  <c r="CY13" i="1"/>
  <c r="CZ13" i="1"/>
  <c r="DC13" i="1"/>
  <c r="DF13" i="1"/>
  <c r="DG13" i="1"/>
  <c r="DH13" i="1"/>
  <c r="DI13" i="1"/>
  <c r="DJ13" i="1"/>
  <c r="DJ20" i="1" s="1"/>
  <c r="DK13" i="1"/>
  <c r="DL13" i="1"/>
  <c r="DM13" i="1"/>
  <c r="DN13" i="1"/>
  <c r="DO13" i="1"/>
  <c r="DP13" i="1"/>
  <c r="DP20" i="1" s="1"/>
  <c r="DQ13" i="1"/>
  <c r="DR13" i="1"/>
  <c r="DS13" i="1"/>
  <c r="DT13" i="1"/>
  <c r="DU13" i="1"/>
  <c r="DV13" i="1"/>
  <c r="DV20" i="1" s="1"/>
  <c r="DW13" i="1"/>
  <c r="DX13" i="1"/>
  <c r="DY13" i="1"/>
  <c r="DZ13" i="1"/>
  <c r="EA13" i="1"/>
  <c r="EB13" i="1"/>
  <c r="EB20" i="1" s="1"/>
  <c r="EC13" i="1"/>
  <c r="ED13" i="1"/>
  <c r="EE13" i="1"/>
  <c r="EF13" i="1"/>
  <c r="EG13" i="1"/>
  <c r="EH13" i="1"/>
  <c r="EH20" i="1" s="1"/>
  <c r="EI13" i="1"/>
  <c r="EJ13" i="1"/>
  <c r="EK13" i="1"/>
  <c r="EL13" i="1"/>
  <c r="EM13" i="1"/>
  <c r="EN13" i="1"/>
  <c r="EN20" i="1" s="1"/>
  <c r="EO13" i="1"/>
  <c r="EP13" i="1"/>
  <c r="BE14" i="1"/>
  <c r="BF14" i="1"/>
  <c r="BK14" i="1"/>
  <c r="BR14" i="1"/>
  <c r="BT14" i="1"/>
  <c r="CD14" i="1"/>
  <c r="CJ14" i="1"/>
  <c r="ER14" i="1"/>
  <c r="FB14" i="1"/>
  <c r="FH14" i="1"/>
  <c r="FJ14" i="1"/>
  <c r="FT14" i="1"/>
  <c r="BK15" i="1"/>
  <c r="BN15" i="1"/>
  <c r="BQ15" i="1"/>
  <c r="CC15" i="1"/>
  <c r="CF15" i="1"/>
  <c r="CI15" i="1"/>
  <c r="FA15" i="1"/>
  <c r="FD15" i="1"/>
  <c r="FG15" i="1"/>
  <c r="FS15" i="1"/>
  <c r="FV15" i="1"/>
  <c r="FY15" i="1"/>
  <c r="BE16" i="1"/>
  <c r="BF16" i="1"/>
  <c r="BK16" i="1"/>
  <c r="BL16" i="1"/>
  <c r="BW16" i="1"/>
  <c r="BX16" i="1"/>
  <c r="CC16" i="1"/>
  <c r="CD16" i="1"/>
  <c r="ES16" i="1"/>
  <c r="ET16" i="1"/>
  <c r="EV16" i="1"/>
  <c r="EW16" i="1"/>
  <c r="FB16" i="1"/>
  <c r="FE16" i="1"/>
  <c r="FN16" i="1"/>
  <c r="FO16" i="1"/>
  <c r="FT16" i="1"/>
  <c r="FW16" i="1"/>
  <c r="BE17" i="1"/>
  <c r="BI17" i="1"/>
  <c r="BQ17" i="1"/>
  <c r="BW17" i="1"/>
  <c r="CA17" i="1"/>
  <c r="CI17" i="1"/>
  <c r="EU17" i="1"/>
  <c r="EY17" i="1"/>
  <c r="FG17" i="1"/>
  <c r="FM17" i="1"/>
  <c r="FQ17" i="1"/>
  <c r="FY17" i="1"/>
  <c r="BF18" i="1"/>
  <c r="BK18" i="1"/>
  <c r="BQ18" i="1"/>
  <c r="BR18" i="1"/>
  <c r="BS18" i="1"/>
  <c r="BX18" i="1"/>
  <c r="CI18" i="1"/>
  <c r="EU18" i="1"/>
  <c r="EV18" i="1"/>
  <c r="FA18" i="1"/>
  <c r="FB18" i="1"/>
  <c r="FC18" i="1"/>
  <c r="FG18" i="1"/>
  <c r="FH18" i="1"/>
  <c r="FK18" i="1"/>
  <c r="FN18" i="1"/>
  <c r="FY18" i="1"/>
  <c r="BE19" i="1"/>
  <c r="BF19" i="1"/>
  <c r="BH19" i="1"/>
  <c r="BL19" i="1"/>
  <c r="BO19" i="1"/>
  <c r="BW19" i="1"/>
  <c r="CC19" i="1"/>
  <c r="CD19" i="1"/>
  <c r="CI19" i="1"/>
  <c r="CJ19" i="1"/>
  <c r="EU19" i="1"/>
  <c r="EV19" i="1"/>
  <c r="FA19" i="1"/>
  <c r="FB19" i="1"/>
  <c r="FG19" i="1"/>
  <c r="FH19" i="1"/>
  <c r="FM19" i="1"/>
  <c r="FN19" i="1"/>
  <c r="FS19" i="1"/>
  <c r="FT19" i="1"/>
  <c r="FY19" i="1"/>
  <c r="C20" i="1"/>
  <c r="D20" i="1"/>
  <c r="F20" i="1"/>
  <c r="G20" i="1"/>
  <c r="H20" i="1"/>
  <c r="I20" i="1"/>
  <c r="J20" i="1"/>
  <c r="L20" i="1"/>
  <c r="M20" i="1"/>
  <c r="N20" i="1"/>
  <c r="O20" i="1"/>
  <c r="P20" i="1"/>
  <c r="R20" i="1"/>
  <c r="S20" i="1"/>
  <c r="T20" i="1"/>
  <c r="U20" i="1"/>
  <c r="V20" i="1"/>
  <c r="X20" i="1"/>
  <c r="Y20" i="1"/>
  <c r="Z20" i="1"/>
  <c r="AA20" i="1"/>
  <c r="AB20" i="1"/>
  <c r="AD20" i="1"/>
  <c r="AE20" i="1"/>
  <c r="AF20" i="1"/>
  <c r="AG20" i="1"/>
  <c r="AH20" i="1"/>
  <c r="AJ20" i="1"/>
  <c r="AK20" i="1"/>
  <c r="AL20" i="1"/>
  <c r="AM20" i="1"/>
  <c r="AN20" i="1"/>
  <c r="AP20" i="1"/>
  <c r="AQ20" i="1"/>
  <c r="AR20" i="1"/>
  <c r="AS20" i="1"/>
  <c r="AT20" i="1"/>
  <c r="AV20" i="1"/>
  <c r="AW20" i="1"/>
  <c r="AX20" i="1"/>
  <c r="AY20" i="1"/>
  <c r="AZ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K20" i="1"/>
  <c r="DL20" i="1"/>
  <c r="DM20" i="1"/>
  <c r="DN20" i="1"/>
  <c r="DO20" i="1"/>
  <c r="DQ20" i="1"/>
  <c r="DR20" i="1"/>
  <c r="DS20" i="1"/>
  <c r="DT20" i="1"/>
  <c r="DU20" i="1"/>
  <c r="DW20" i="1"/>
  <c r="DX20" i="1"/>
  <c r="DY20" i="1"/>
  <c r="DZ20" i="1"/>
  <c r="EA20" i="1"/>
  <c r="EC20" i="1"/>
  <c r="ED20" i="1"/>
  <c r="EE20" i="1"/>
  <c r="EF20" i="1"/>
  <c r="EG20" i="1"/>
  <c r="EI20" i="1"/>
  <c r="EJ20" i="1"/>
  <c r="EK20" i="1"/>
  <c r="EL20" i="1"/>
  <c r="EM20" i="1"/>
  <c r="EO20" i="1"/>
  <c r="EP20" i="1"/>
  <c r="BB21" i="1"/>
  <c r="BB17" i="1" s="1"/>
  <c r="BC21" i="1"/>
  <c r="BC12" i="1" s="1"/>
  <c r="BD21" i="1"/>
  <c r="BD14" i="1" s="1"/>
  <c r="BE21" i="1"/>
  <c r="BE18" i="1" s="1"/>
  <c r="BF21" i="1"/>
  <c r="BG21" i="1"/>
  <c r="BH21" i="1"/>
  <c r="BH14" i="1" s="1"/>
  <c r="BI21" i="1"/>
  <c r="BI19" i="1" s="1"/>
  <c r="BJ21" i="1"/>
  <c r="BK21" i="1"/>
  <c r="BK17" i="1" s="1"/>
  <c r="BL21" i="1"/>
  <c r="BM21" i="1"/>
  <c r="BM18" i="1" s="1"/>
  <c r="BN21" i="1"/>
  <c r="BN19" i="1" s="1"/>
  <c r="BO21" i="1"/>
  <c r="BO15" i="1" s="1"/>
  <c r="BP21" i="1"/>
  <c r="BP17" i="1" s="1"/>
  <c r="BQ21" i="1"/>
  <c r="BR21" i="1"/>
  <c r="BS21" i="1"/>
  <c r="BT21" i="1"/>
  <c r="BT17" i="1" s="1"/>
  <c r="BU21" i="1"/>
  <c r="BU10" i="1" s="1"/>
  <c r="BV21" i="1"/>
  <c r="BV18" i="1" s="1"/>
  <c r="BW21" i="1"/>
  <c r="BW18" i="1" s="1"/>
  <c r="BX21" i="1"/>
  <c r="BY21" i="1"/>
  <c r="BY19" i="1" s="1"/>
  <c r="BZ21" i="1"/>
  <c r="BZ17" i="1" s="1"/>
  <c r="CA21" i="1"/>
  <c r="CA15" i="1" s="1"/>
  <c r="CB21" i="1"/>
  <c r="CB16" i="1" s="1"/>
  <c r="CC21" i="1"/>
  <c r="CC17" i="1" s="1"/>
  <c r="CD21" i="1"/>
  <c r="CE21" i="1"/>
  <c r="CF21" i="1"/>
  <c r="CF17" i="1" s="1"/>
  <c r="CG21" i="1"/>
  <c r="CG15" i="1" s="1"/>
  <c r="CH21" i="1"/>
  <c r="CH17" i="1" s="1"/>
  <c r="CI21" i="1"/>
  <c r="CI10" i="1" s="1"/>
  <c r="CJ21" i="1"/>
  <c r="EQ21" i="1"/>
  <c r="EQ18" i="1" s="1"/>
  <c r="ER21" i="1"/>
  <c r="ER17" i="1" s="1"/>
  <c r="ES21" i="1"/>
  <c r="ES14" i="1" s="1"/>
  <c r="ET21" i="1"/>
  <c r="EU21" i="1"/>
  <c r="EV21" i="1"/>
  <c r="EW21" i="1"/>
  <c r="EX21" i="1"/>
  <c r="EX17" i="1" s="1"/>
  <c r="EY21" i="1"/>
  <c r="EY15" i="1" s="1"/>
  <c r="EZ21" i="1"/>
  <c r="EZ17" i="1" s="1"/>
  <c r="FA21" i="1"/>
  <c r="FA17" i="1" s="1"/>
  <c r="FB21" i="1"/>
  <c r="FC21" i="1"/>
  <c r="FD21" i="1"/>
  <c r="FD16" i="1" s="1"/>
  <c r="FE21" i="1"/>
  <c r="FE15" i="1" s="1"/>
  <c r="FF21" i="1"/>
  <c r="FF15" i="1" s="1"/>
  <c r="FG21" i="1"/>
  <c r="FH21" i="1"/>
  <c r="FI21" i="1"/>
  <c r="FJ21" i="1"/>
  <c r="FJ17" i="1" s="1"/>
  <c r="FK21" i="1"/>
  <c r="FK14" i="1" s="1"/>
  <c r="FL21" i="1"/>
  <c r="FL18" i="1" s="1"/>
  <c r="FM21" i="1"/>
  <c r="FM18" i="1" s="1"/>
  <c r="FN21" i="1"/>
  <c r="FO21" i="1"/>
  <c r="FO14" i="1" s="1"/>
  <c r="FP21" i="1"/>
  <c r="FQ21" i="1"/>
  <c r="FQ10" i="1" s="1"/>
  <c r="FR21" i="1"/>
  <c r="FS21" i="1"/>
  <c r="FS17" i="1" s="1"/>
  <c r="FT21" i="1"/>
  <c r="FU21" i="1"/>
  <c r="FU18" i="1" s="1"/>
  <c r="FV21" i="1"/>
  <c r="FV14" i="1" s="1"/>
  <c r="FW21" i="1"/>
  <c r="FW12" i="1" s="1"/>
  <c r="FX21" i="1"/>
  <c r="FX15" i="1" s="1"/>
  <c r="FY21" i="1"/>
  <c r="FR7" i="1" l="1"/>
  <c r="FR9" i="1"/>
  <c r="FR11" i="1"/>
  <c r="FR10" i="1"/>
  <c r="FR14" i="1"/>
  <c r="FR16" i="1"/>
  <c r="FR12" i="1"/>
  <c r="ET10" i="1"/>
  <c r="ET7" i="1"/>
  <c r="ET9" i="1"/>
  <c r="ET11" i="1"/>
  <c r="ET14" i="1"/>
  <c r="BJ10" i="1"/>
  <c r="BJ7" i="1"/>
  <c r="BJ9" i="1"/>
  <c r="BJ8" i="1" s="1"/>
  <c r="BJ11" i="1"/>
  <c r="BJ19" i="1"/>
  <c r="BJ12" i="1"/>
  <c r="BJ14" i="1"/>
  <c r="FL15" i="1"/>
  <c r="BV15" i="1"/>
  <c r="BD15" i="1"/>
  <c r="FX12" i="1"/>
  <c r="FP7" i="1"/>
  <c r="FP9" i="1"/>
  <c r="FP10" i="1"/>
  <c r="FP18" i="1"/>
  <c r="FP11" i="1"/>
  <c r="FI10" i="1"/>
  <c r="FI12" i="1"/>
  <c r="FI15" i="1"/>
  <c r="FI17" i="1"/>
  <c r="EW10" i="1"/>
  <c r="EW7" i="1"/>
  <c r="EW12" i="1"/>
  <c r="EW9" i="1"/>
  <c r="EW11" i="1"/>
  <c r="EW15" i="1"/>
  <c r="EW17" i="1"/>
  <c r="CE10" i="1"/>
  <c r="CE9" i="1"/>
  <c r="CE11" i="1"/>
  <c r="CE7" i="1"/>
  <c r="CE15" i="1"/>
  <c r="CE17" i="1"/>
  <c r="BS10" i="1"/>
  <c r="BS12" i="1"/>
  <c r="BS15" i="1"/>
  <c r="BS17" i="1"/>
  <c r="BG10" i="1"/>
  <c r="BG14" i="1"/>
  <c r="BG7" i="1"/>
  <c r="BG12" i="1"/>
  <c r="BG9" i="1"/>
  <c r="BG8" i="1" s="1"/>
  <c r="BG11" i="1"/>
  <c r="BG15" i="1"/>
  <c r="BG17" i="1"/>
  <c r="FW19" i="1"/>
  <c r="FK19" i="1"/>
  <c r="EY19" i="1"/>
  <c r="CG19" i="1"/>
  <c r="BS19" i="1"/>
  <c r="ES18" i="1"/>
  <c r="FL17" i="1"/>
  <c r="ET17" i="1"/>
  <c r="BV17" i="1"/>
  <c r="BN17" i="1"/>
  <c r="BD17" i="1"/>
  <c r="FJ16" i="1"/>
  <c r="FJ13" i="1" s="1"/>
  <c r="BI15" i="1"/>
  <c r="EW14" i="1"/>
  <c r="BY14" i="1"/>
  <c r="BO14" i="1"/>
  <c r="FE12" i="1"/>
  <c r="FI11" i="1"/>
  <c r="BS9" i="1"/>
  <c r="FT7" i="1"/>
  <c r="FT9" i="1"/>
  <c r="FT8" i="1" s="1"/>
  <c r="FT12" i="1"/>
  <c r="FT11" i="1"/>
  <c r="FT15" i="1"/>
  <c r="FT13" i="1" s="1"/>
  <c r="FT17" i="1"/>
  <c r="FN7" i="1"/>
  <c r="FN9" i="1"/>
  <c r="FN12" i="1"/>
  <c r="FN15" i="1"/>
  <c r="FN17" i="1"/>
  <c r="FN10" i="1"/>
  <c r="FH7" i="1"/>
  <c r="FH9" i="1"/>
  <c r="FH8" i="1" s="1"/>
  <c r="FH12" i="1"/>
  <c r="FH10" i="1"/>
  <c r="FH15" i="1"/>
  <c r="FH13" i="1" s="1"/>
  <c r="FH17" i="1"/>
  <c r="FH11" i="1"/>
  <c r="FB7" i="1"/>
  <c r="FB9" i="1"/>
  <c r="FB12" i="1"/>
  <c r="FB11" i="1"/>
  <c r="FB10" i="1"/>
  <c r="FB15" i="1"/>
  <c r="FB13" i="1" s="1"/>
  <c r="FB17" i="1"/>
  <c r="EV7" i="1"/>
  <c r="EV9" i="1"/>
  <c r="EV12" i="1"/>
  <c r="EV10" i="1"/>
  <c r="EV15" i="1"/>
  <c r="EV17" i="1"/>
  <c r="CJ7" i="1"/>
  <c r="CJ9" i="1"/>
  <c r="CJ12" i="1"/>
  <c r="CJ10" i="1"/>
  <c r="CJ15" i="1"/>
  <c r="CJ17" i="1"/>
  <c r="CJ11" i="1"/>
  <c r="CD10" i="1"/>
  <c r="CD7" i="1"/>
  <c r="CD9" i="1"/>
  <c r="CD12" i="1"/>
  <c r="CD11" i="1"/>
  <c r="CD15" i="1"/>
  <c r="CD13" i="1" s="1"/>
  <c r="CD17" i="1"/>
  <c r="BX10" i="1"/>
  <c r="BX7" i="1"/>
  <c r="BX9" i="1"/>
  <c r="BX12" i="1"/>
  <c r="BX15" i="1"/>
  <c r="BX17" i="1"/>
  <c r="BR10" i="1"/>
  <c r="BR7" i="1"/>
  <c r="BR9" i="1"/>
  <c r="BR12" i="1"/>
  <c r="BR15" i="1"/>
  <c r="BR17" i="1"/>
  <c r="BR11" i="1"/>
  <c r="BL10" i="1"/>
  <c r="BL7" i="1"/>
  <c r="BL9" i="1"/>
  <c r="BL8" i="1" s="1"/>
  <c r="BL12" i="1"/>
  <c r="BL11" i="1"/>
  <c r="BL15" i="1"/>
  <c r="BL17" i="1"/>
  <c r="BF10" i="1"/>
  <c r="BF7" i="1"/>
  <c r="BF9" i="1"/>
  <c r="BF12" i="1"/>
  <c r="BF15" i="1"/>
  <c r="BF13" i="1" s="1"/>
  <c r="BF17" i="1"/>
  <c r="FV19" i="1"/>
  <c r="FP19" i="1"/>
  <c r="FJ19" i="1"/>
  <c r="FD19" i="1"/>
  <c r="EX19" i="1"/>
  <c r="ER19" i="1"/>
  <c r="CF19" i="1"/>
  <c r="BR19" i="1"/>
  <c r="BK19" i="1"/>
  <c r="BC19" i="1"/>
  <c r="FT18" i="1"/>
  <c r="FF18" i="1"/>
  <c r="EY18" i="1"/>
  <c r="CD18" i="1"/>
  <c r="FK17" i="1"/>
  <c r="ES17" i="1"/>
  <c r="BU17" i="1"/>
  <c r="BC17" i="1"/>
  <c r="FQ16" i="1"/>
  <c r="FI16" i="1"/>
  <c r="EY16" i="1"/>
  <c r="CJ16" i="1"/>
  <c r="BR16" i="1"/>
  <c r="BR13" i="1" s="1"/>
  <c r="BJ16" i="1"/>
  <c r="FP15" i="1"/>
  <c r="EX15" i="1"/>
  <c r="CH15" i="1"/>
  <c r="BZ15" i="1"/>
  <c r="BP15" i="1"/>
  <c r="BH15" i="1"/>
  <c r="FN14" i="1"/>
  <c r="FD14" i="1"/>
  <c r="FD13" i="1" s="1"/>
  <c r="EV14" i="1"/>
  <c r="CF14" i="1"/>
  <c r="BX14" i="1"/>
  <c r="BX13" i="1" s="1"/>
  <c r="BN14" i="1"/>
  <c r="FP12" i="1"/>
  <c r="FD12" i="1"/>
  <c r="CF12" i="1"/>
  <c r="BH12" i="1"/>
  <c r="FD11" i="1"/>
  <c r="BX11" i="1"/>
  <c r="FT10" i="1"/>
  <c r="FF10" i="1"/>
  <c r="FF7" i="1"/>
  <c r="FF9" i="1"/>
  <c r="FF11" i="1"/>
  <c r="FF14" i="1"/>
  <c r="FF16" i="1"/>
  <c r="CB10" i="1"/>
  <c r="CB7" i="1"/>
  <c r="CB9" i="1"/>
  <c r="CB11" i="1"/>
  <c r="CB14" i="1"/>
  <c r="CB19" i="1"/>
  <c r="CB12" i="1"/>
  <c r="BD10" i="1"/>
  <c r="BD7" i="1"/>
  <c r="BD9" i="1"/>
  <c r="BD8" i="1" s="1"/>
  <c r="BD11" i="1"/>
  <c r="BD12" i="1"/>
  <c r="BD19" i="1"/>
  <c r="CB18" i="1"/>
  <c r="CH16" i="1"/>
  <c r="ET15" i="1"/>
  <c r="FL12" i="1"/>
  <c r="FV7" i="1"/>
  <c r="FV9" i="1"/>
  <c r="FV8" i="1" s="1"/>
  <c r="FV10" i="1"/>
  <c r="FV18" i="1"/>
  <c r="FU10" i="1"/>
  <c r="FU9" i="1"/>
  <c r="FU11" i="1"/>
  <c r="FU7" i="1"/>
  <c r="FU15" i="1"/>
  <c r="FU17" i="1"/>
  <c r="FO10" i="1"/>
  <c r="FO9" i="1"/>
  <c r="FO7" i="1"/>
  <c r="FO11" i="1"/>
  <c r="FO15" i="1"/>
  <c r="FO17" i="1"/>
  <c r="FO13" i="1" s="1"/>
  <c r="FC10" i="1"/>
  <c r="FC7" i="1"/>
  <c r="FC11" i="1"/>
  <c r="FC9" i="1"/>
  <c r="FC15" i="1"/>
  <c r="FC17" i="1"/>
  <c r="EQ10" i="1"/>
  <c r="EQ12" i="1"/>
  <c r="EQ15" i="1"/>
  <c r="EQ17" i="1"/>
  <c r="BY10" i="1"/>
  <c r="BY9" i="1"/>
  <c r="BY12" i="1"/>
  <c r="BY7" i="1"/>
  <c r="BY11" i="1"/>
  <c r="BY15" i="1"/>
  <c r="BY17" i="1"/>
  <c r="BM10" i="1"/>
  <c r="BM14" i="1"/>
  <c r="BM7" i="1"/>
  <c r="BM11" i="1"/>
  <c r="BM9" i="1"/>
  <c r="BM8" i="1" s="1"/>
  <c r="BM15" i="1"/>
  <c r="BM17" i="1"/>
  <c r="FQ19" i="1"/>
  <c r="FE19" i="1"/>
  <c r="ES19" i="1"/>
  <c r="BZ19" i="1"/>
  <c r="EZ18" i="1"/>
  <c r="CE18" i="1"/>
  <c r="BP18" i="1"/>
  <c r="FV17" i="1"/>
  <c r="FD17" i="1"/>
  <c r="BS16" i="1"/>
  <c r="FQ15" i="1"/>
  <c r="FW14" i="1"/>
  <c r="FW13" i="1" s="1"/>
  <c r="FE14" i="1"/>
  <c r="CG14" i="1"/>
  <c r="FU12" i="1"/>
  <c r="CH12" i="1"/>
  <c r="BM12" i="1"/>
  <c r="FY7" i="1"/>
  <c r="FY9" i="1"/>
  <c r="FY12" i="1"/>
  <c r="FY11" i="1"/>
  <c r="FY14" i="1"/>
  <c r="FY16" i="1"/>
  <c r="FS7" i="1"/>
  <c r="FS9" i="1"/>
  <c r="FS12" i="1"/>
  <c r="FS10" i="1"/>
  <c r="FS14" i="1"/>
  <c r="FS16" i="1"/>
  <c r="FM7" i="1"/>
  <c r="FM9" i="1"/>
  <c r="FM12" i="1"/>
  <c r="FM11" i="1"/>
  <c r="FM10" i="1"/>
  <c r="FM14" i="1"/>
  <c r="FM16" i="1"/>
  <c r="FG7" i="1"/>
  <c r="FG9" i="1"/>
  <c r="FG12" i="1"/>
  <c r="FG11" i="1"/>
  <c r="FG14" i="1"/>
  <c r="FG16" i="1"/>
  <c r="FA7" i="1"/>
  <c r="FA9" i="1"/>
  <c r="FA12" i="1"/>
  <c r="FA14" i="1"/>
  <c r="FA16" i="1"/>
  <c r="EU7" i="1"/>
  <c r="EU9" i="1"/>
  <c r="EU12" i="1"/>
  <c r="EU11" i="1"/>
  <c r="EU14" i="1"/>
  <c r="EU16" i="1"/>
  <c r="CI7" i="1"/>
  <c r="CI9" i="1"/>
  <c r="CI12" i="1"/>
  <c r="CI11" i="1"/>
  <c r="CI14" i="1"/>
  <c r="CC10" i="1"/>
  <c r="CC7" i="1"/>
  <c r="CC9" i="1"/>
  <c r="CC12" i="1"/>
  <c r="CC14" i="1"/>
  <c r="BW10" i="1"/>
  <c r="BW7" i="1"/>
  <c r="BW9" i="1"/>
  <c r="BW8" i="1" s="1"/>
  <c r="BW12" i="1"/>
  <c r="BW11" i="1"/>
  <c r="BW14" i="1"/>
  <c r="BW13" i="1" s="1"/>
  <c r="BQ10" i="1"/>
  <c r="BQ7" i="1"/>
  <c r="BQ9" i="1"/>
  <c r="BQ8" i="1" s="1"/>
  <c r="BQ12" i="1"/>
  <c r="BQ11" i="1"/>
  <c r="BQ14" i="1"/>
  <c r="BK10" i="1"/>
  <c r="BK7" i="1"/>
  <c r="BK9" i="1"/>
  <c r="BK8" i="1" s="1"/>
  <c r="BK12" i="1"/>
  <c r="BE10" i="1"/>
  <c r="BE7" i="1"/>
  <c r="BE9" i="1"/>
  <c r="BE12" i="1"/>
  <c r="BE11" i="1"/>
  <c r="FU19" i="1"/>
  <c r="FO19" i="1"/>
  <c r="FI19" i="1"/>
  <c r="FC19" i="1"/>
  <c r="EW19" i="1"/>
  <c r="EQ19" i="1"/>
  <c r="CE19" i="1"/>
  <c r="BX19" i="1"/>
  <c r="BQ19" i="1"/>
  <c r="BB19" i="1"/>
  <c r="FS18" i="1"/>
  <c r="FE18" i="1"/>
  <c r="EW18" i="1"/>
  <c r="CJ18" i="1"/>
  <c r="CC18" i="1"/>
  <c r="BL18" i="1"/>
  <c r="BD18" i="1"/>
  <c r="FR17" i="1"/>
  <c r="CB17" i="1"/>
  <c r="BJ17" i="1"/>
  <c r="FP16" i="1"/>
  <c r="FH16" i="1"/>
  <c r="EX16" i="1"/>
  <c r="CI16" i="1"/>
  <c r="BY16" i="1"/>
  <c r="BQ16" i="1"/>
  <c r="BG16" i="1"/>
  <c r="FW15" i="1"/>
  <c r="FM15" i="1"/>
  <c r="EU15" i="1"/>
  <c r="BW15" i="1"/>
  <c r="BE15" i="1"/>
  <c r="BE13" i="1" s="1"/>
  <c r="FU14" i="1"/>
  <c r="FU13" i="1" s="1"/>
  <c r="FC14" i="1"/>
  <c r="CE14" i="1"/>
  <c r="BU14" i="1"/>
  <c r="BL14" i="1"/>
  <c r="FO12" i="1"/>
  <c r="FC12" i="1"/>
  <c r="CE12" i="1"/>
  <c r="FA11" i="1"/>
  <c r="BS11" i="1"/>
  <c r="FX7" i="1"/>
  <c r="FX9" i="1"/>
  <c r="FX11" i="1"/>
  <c r="FX14" i="1"/>
  <c r="FX16" i="1"/>
  <c r="FX10" i="1"/>
  <c r="EZ10" i="1"/>
  <c r="EZ7" i="1"/>
  <c r="EZ9" i="1"/>
  <c r="EZ8" i="1" s="1"/>
  <c r="EZ11" i="1"/>
  <c r="EZ14" i="1"/>
  <c r="EZ16" i="1"/>
  <c r="EZ12" i="1"/>
  <c r="BV10" i="1"/>
  <c r="BV7" i="1"/>
  <c r="BV9" i="1"/>
  <c r="BV11" i="1"/>
  <c r="BV12" i="1"/>
  <c r="BV14" i="1"/>
  <c r="BV19" i="1"/>
  <c r="BP16" i="1"/>
  <c r="FQ7" i="1"/>
  <c r="FQ9" i="1"/>
  <c r="FQ8" i="1" s="1"/>
  <c r="FQ11" i="1"/>
  <c r="FQ12" i="1"/>
  <c r="FK7" i="1"/>
  <c r="FK9" i="1"/>
  <c r="FK11" i="1"/>
  <c r="FK10" i="1"/>
  <c r="FE7" i="1"/>
  <c r="FE9" i="1"/>
  <c r="FE11" i="1"/>
  <c r="FE10" i="1"/>
  <c r="EY7" i="1"/>
  <c r="EY9" i="1"/>
  <c r="EY8" i="1" s="1"/>
  <c r="EY11" i="1"/>
  <c r="EY10" i="1"/>
  <c r="EY12" i="1"/>
  <c r="ES7" i="1"/>
  <c r="ES9" i="1"/>
  <c r="ES11" i="1"/>
  <c r="ES10" i="1"/>
  <c r="CG7" i="1"/>
  <c r="CG9" i="1"/>
  <c r="CG11" i="1"/>
  <c r="CG10" i="1"/>
  <c r="CG12" i="1"/>
  <c r="CG16" i="1"/>
  <c r="CA7" i="1"/>
  <c r="CA9" i="1"/>
  <c r="CA11" i="1"/>
  <c r="CA10" i="1"/>
  <c r="CA12" i="1"/>
  <c r="CA16" i="1"/>
  <c r="BU7" i="1"/>
  <c r="BU9" i="1"/>
  <c r="BU8" i="1" s="1"/>
  <c r="BU11" i="1"/>
  <c r="BU16" i="1"/>
  <c r="BU18" i="1"/>
  <c r="BO7" i="1"/>
  <c r="BO9" i="1"/>
  <c r="BO11" i="1"/>
  <c r="BO12" i="1"/>
  <c r="BO10" i="1"/>
  <c r="BO16" i="1"/>
  <c r="BO18" i="1"/>
  <c r="BI7" i="1"/>
  <c r="BI9" i="1"/>
  <c r="BI11" i="1"/>
  <c r="BI10" i="1"/>
  <c r="BI12" i="1"/>
  <c r="BI14" i="1"/>
  <c r="BI16" i="1"/>
  <c r="BI18" i="1"/>
  <c r="BC7" i="1"/>
  <c r="BC9" i="1"/>
  <c r="BC11" i="1"/>
  <c r="BC14" i="1"/>
  <c r="BC16" i="1"/>
  <c r="BC18" i="1"/>
  <c r="BU19" i="1"/>
  <c r="BG19" i="1"/>
  <c r="FX18" i="1"/>
  <c r="FQ18" i="1"/>
  <c r="FI18" i="1"/>
  <c r="CH18" i="1"/>
  <c r="CA18" i="1"/>
  <c r="BJ18" i="1"/>
  <c r="FX17" i="1"/>
  <c r="FP17" i="1"/>
  <c r="FF17" i="1"/>
  <c r="BH17" i="1"/>
  <c r="BH13" i="1" s="1"/>
  <c r="FV16" i="1"/>
  <c r="FV13" i="1" s="1"/>
  <c r="CE16" i="1"/>
  <c r="BM16" i="1"/>
  <c r="FK15" i="1"/>
  <c r="FK13" i="1" s="1"/>
  <c r="ES15" i="1"/>
  <c r="ES13" i="1" s="1"/>
  <c r="BU15" i="1"/>
  <c r="BC15" i="1"/>
  <c r="FQ14" i="1"/>
  <c r="FI14" i="1"/>
  <c r="FI13" i="1" s="1"/>
  <c r="EY14" i="1"/>
  <c r="EQ14" i="1"/>
  <c r="CA14" i="1"/>
  <c r="CA13" i="1" s="1"/>
  <c r="BS14" i="1"/>
  <c r="FK12" i="1"/>
  <c r="ET12" i="1"/>
  <c r="BU12" i="1"/>
  <c r="FS11" i="1"/>
  <c r="EQ11" i="1"/>
  <c r="BK11" i="1"/>
  <c r="FG10" i="1"/>
  <c r="FI9" i="1"/>
  <c r="FI8" i="1" s="1"/>
  <c r="FI20" i="1" s="1"/>
  <c r="EQ7" i="1"/>
  <c r="FL7" i="1"/>
  <c r="FL9" i="1"/>
  <c r="FL8" i="1" s="1"/>
  <c r="FL11" i="1"/>
  <c r="FL14" i="1"/>
  <c r="FL16" i="1"/>
  <c r="CH10" i="1"/>
  <c r="CH7" i="1"/>
  <c r="CH9" i="1"/>
  <c r="CH8" i="1" s="1"/>
  <c r="CH11" i="1"/>
  <c r="CH14" i="1"/>
  <c r="BP10" i="1"/>
  <c r="BP7" i="1"/>
  <c r="BP9" i="1"/>
  <c r="BP11" i="1"/>
  <c r="BP14" i="1"/>
  <c r="BP19" i="1"/>
  <c r="FR18" i="1"/>
  <c r="BK13" i="1"/>
  <c r="FL10" i="1"/>
  <c r="FW7" i="1"/>
  <c r="FW9" i="1"/>
  <c r="FW11" i="1"/>
  <c r="FW10" i="1"/>
  <c r="FJ7" i="1"/>
  <c r="FJ9" i="1"/>
  <c r="FJ10" i="1"/>
  <c r="FJ11" i="1"/>
  <c r="FJ18" i="1"/>
  <c r="FJ12" i="1"/>
  <c r="FD7" i="1"/>
  <c r="FD9" i="1"/>
  <c r="FD10" i="1"/>
  <c r="FD18" i="1"/>
  <c r="EX7" i="1"/>
  <c r="EX9" i="1"/>
  <c r="EX8" i="1" s="1"/>
  <c r="EX10" i="1"/>
  <c r="EX18" i="1"/>
  <c r="EX11" i="1"/>
  <c r="ER7" i="1"/>
  <c r="ER9" i="1"/>
  <c r="ER10" i="1"/>
  <c r="ER11" i="1"/>
  <c r="ER18" i="1"/>
  <c r="ER12" i="1"/>
  <c r="CF7" i="1"/>
  <c r="CF9" i="1"/>
  <c r="CF10" i="1"/>
  <c r="CF16" i="1"/>
  <c r="CF18" i="1"/>
  <c r="BZ7" i="1"/>
  <c r="BZ9" i="1"/>
  <c r="BZ10" i="1"/>
  <c r="BZ16" i="1"/>
  <c r="BZ18" i="1"/>
  <c r="BZ11" i="1"/>
  <c r="BT7" i="1"/>
  <c r="BT9" i="1"/>
  <c r="BT10" i="1"/>
  <c r="BT11" i="1"/>
  <c r="BT16" i="1"/>
  <c r="BT18" i="1"/>
  <c r="BT12" i="1"/>
  <c r="BN7" i="1"/>
  <c r="BN9" i="1"/>
  <c r="BN10" i="1"/>
  <c r="BN12" i="1"/>
  <c r="BN16" i="1"/>
  <c r="BN18" i="1"/>
  <c r="BH7" i="1"/>
  <c r="BH9" i="1"/>
  <c r="BH10" i="1"/>
  <c r="BH16" i="1"/>
  <c r="BH18" i="1"/>
  <c r="BH11" i="1"/>
  <c r="BB7" i="1"/>
  <c r="BB9" i="1"/>
  <c r="BB10" i="1"/>
  <c r="BB11" i="1"/>
  <c r="BB14" i="1"/>
  <c r="BB16" i="1"/>
  <c r="BB18" i="1"/>
  <c r="BB12" i="1"/>
  <c r="FX19" i="1"/>
  <c r="FR19" i="1"/>
  <c r="FL19" i="1"/>
  <c r="FF19" i="1"/>
  <c r="EZ19" i="1"/>
  <c r="ET19" i="1"/>
  <c r="CH19" i="1"/>
  <c r="CA19" i="1"/>
  <c r="BT19" i="1"/>
  <c r="BM19" i="1"/>
  <c r="FW18" i="1"/>
  <c r="FO18" i="1"/>
  <c r="ET18" i="1"/>
  <c r="CG18" i="1"/>
  <c r="BY18" i="1"/>
  <c r="BG18" i="1"/>
  <c r="FW17" i="1"/>
  <c r="FE17" i="1"/>
  <c r="CG17" i="1"/>
  <c r="BO17" i="1"/>
  <c r="FU16" i="1"/>
  <c r="FK16" i="1"/>
  <c r="FC16" i="1"/>
  <c r="BV16" i="1"/>
  <c r="BD16" i="1"/>
  <c r="BD13" i="1" s="1"/>
  <c r="FR15" i="1"/>
  <c r="FJ15" i="1"/>
  <c r="EZ15" i="1"/>
  <c r="ER15" i="1"/>
  <c r="ER13" i="1" s="1"/>
  <c r="CB15" i="1"/>
  <c r="BT15" i="1"/>
  <c r="BT13" i="1" s="1"/>
  <c r="BJ15" i="1"/>
  <c r="BB15" i="1"/>
  <c r="FP14" i="1"/>
  <c r="FP13" i="1" s="1"/>
  <c r="EX14" i="1"/>
  <c r="CJ13" i="1"/>
  <c r="BZ14" i="1"/>
  <c r="BZ13" i="1" s="1"/>
  <c r="FV12" i="1"/>
  <c r="FF12" i="1"/>
  <c r="ES12" i="1"/>
  <c r="BP12" i="1"/>
  <c r="FN11" i="1"/>
  <c r="CF11" i="1"/>
  <c r="BF11" i="1"/>
  <c r="FA10" i="1"/>
  <c r="EQ9" i="1"/>
  <c r="BS7" i="1"/>
  <c r="BI8" i="1" l="1"/>
  <c r="CA8" i="1"/>
  <c r="CG8" i="1"/>
  <c r="FC8" i="1"/>
  <c r="FN8" i="1"/>
  <c r="FN20" i="1" s="1"/>
  <c r="BY13" i="1"/>
  <c r="EW8" i="1"/>
  <c r="BB13" i="1"/>
  <c r="FD8" i="1"/>
  <c r="FJ8" i="1"/>
  <c r="BP8" i="1"/>
  <c r="CH20" i="1"/>
  <c r="FL20" i="1"/>
  <c r="EQ13" i="1"/>
  <c r="BO8" i="1"/>
  <c r="CA20" i="1"/>
  <c r="CG20" i="1"/>
  <c r="FE8" i="1"/>
  <c r="EZ20" i="1"/>
  <c r="FX8" i="1"/>
  <c r="FA8" i="1"/>
  <c r="FG8" i="1"/>
  <c r="FO20" i="1"/>
  <c r="FV20" i="1"/>
  <c r="FN13" i="1"/>
  <c r="BL20" i="1"/>
  <c r="BR8" i="1"/>
  <c r="BR20" i="1" s="1"/>
  <c r="BX8" i="1"/>
  <c r="FH20" i="1"/>
  <c r="FT20" i="1"/>
  <c r="EW13" i="1"/>
  <c r="CE8" i="1"/>
  <c r="FR13" i="1"/>
  <c r="BZ20" i="1"/>
  <c r="BQ13" i="1"/>
  <c r="CC13" i="1"/>
  <c r="FP20" i="1"/>
  <c r="ET13" i="1"/>
  <c r="FD20" i="1"/>
  <c r="FJ20" i="1"/>
  <c r="EY13" i="1"/>
  <c r="EY20" i="1" s="1"/>
  <c r="BC13" i="1"/>
  <c r="BI13" i="1"/>
  <c r="BI20" i="1" s="1"/>
  <c r="BV13" i="1"/>
  <c r="BL13" i="1"/>
  <c r="CC8" i="1"/>
  <c r="CI8" i="1"/>
  <c r="EU8" i="1"/>
  <c r="EU20" i="1" s="1"/>
  <c r="FG20" i="1"/>
  <c r="FM8" i="1"/>
  <c r="FS8" i="1"/>
  <c r="FS20" i="1" s="1"/>
  <c r="FY8" i="1"/>
  <c r="FY20" i="1" s="1"/>
  <c r="CG13" i="1"/>
  <c r="BM20" i="1"/>
  <c r="BY20" i="1"/>
  <c r="FO8" i="1"/>
  <c r="FU8" i="1"/>
  <c r="FU20" i="1" s="1"/>
  <c r="CB13" i="1"/>
  <c r="FF13" i="1"/>
  <c r="BN13" i="1"/>
  <c r="BX20" i="1"/>
  <c r="CD8" i="1"/>
  <c r="BS8" i="1"/>
  <c r="EW20" i="1"/>
  <c r="ET8" i="1"/>
  <c r="CC20" i="1"/>
  <c r="BM13" i="1"/>
  <c r="BG13" i="1"/>
  <c r="BG20" i="1" s="1"/>
  <c r="ET20" i="1"/>
  <c r="FM20" i="1"/>
  <c r="FE13" i="1"/>
  <c r="FE20" i="1" s="1"/>
  <c r="BS20" i="1"/>
  <c r="BH8" i="1"/>
  <c r="EX20" i="1"/>
  <c r="FL13" i="1"/>
  <c r="BC8" i="1"/>
  <c r="ES8" i="1"/>
  <c r="EZ13" i="1"/>
  <c r="CE13" i="1"/>
  <c r="CE20" i="1" s="1"/>
  <c r="BQ20" i="1"/>
  <c r="FM13" i="1"/>
  <c r="BY8" i="1"/>
  <c r="BD20" i="1"/>
  <c r="CB8" i="1"/>
  <c r="FF8" i="1"/>
  <c r="CF13" i="1"/>
  <c r="CF20" i="1" s="1"/>
  <c r="CJ8" i="1"/>
  <c r="EV8" i="1"/>
  <c r="EV20" i="1" s="1"/>
  <c r="FR8" i="1"/>
  <c r="FR20" i="1" s="1"/>
  <c r="BU13" i="1"/>
  <c r="BU20" i="1" s="1"/>
  <c r="CI20" i="1"/>
  <c r="CD20" i="1"/>
  <c r="BB8" i="1"/>
  <c r="BB20" i="1" s="1"/>
  <c r="BN8" i="1"/>
  <c r="CF8" i="1"/>
  <c r="ER8" i="1"/>
  <c r="ER20" i="1" s="1"/>
  <c r="CH13" i="1"/>
  <c r="FQ13" i="1"/>
  <c r="FQ20" i="1" s="1"/>
  <c r="BK20" i="1"/>
  <c r="BW20" i="1"/>
  <c r="FG13" i="1"/>
  <c r="EQ8" i="1"/>
  <c r="EQ20" i="1" s="1"/>
  <c r="EX13" i="1"/>
  <c r="BH20" i="1"/>
  <c r="BN20" i="1"/>
  <c r="BT8" i="1"/>
  <c r="BT20" i="1" s="1"/>
  <c r="BZ8" i="1"/>
  <c r="FW8" i="1"/>
  <c r="FW20" i="1" s="1"/>
  <c r="BP13" i="1"/>
  <c r="BP20" i="1" s="1"/>
  <c r="BS13" i="1"/>
  <c r="BC20" i="1"/>
  <c r="ES20" i="1"/>
  <c r="FK8" i="1"/>
  <c r="FK20" i="1" s="1"/>
  <c r="BV8" i="1"/>
  <c r="BV20" i="1" s="1"/>
  <c r="FX13" i="1"/>
  <c r="FX20" i="1" s="1"/>
  <c r="FC13" i="1"/>
  <c r="FC20" i="1" s="1"/>
  <c r="BE8" i="1"/>
  <c r="BE20" i="1" s="1"/>
  <c r="CI13" i="1"/>
  <c r="EU13" i="1"/>
  <c r="FA13" i="1"/>
  <c r="FA20" i="1" s="1"/>
  <c r="FS13" i="1"/>
  <c r="FY13" i="1"/>
  <c r="CB20" i="1"/>
  <c r="FF20" i="1"/>
  <c r="EV13" i="1"/>
  <c r="BF8" i="1"/>
  <c r="BF20" i="1" s="1"/>
  <c r="CJ20" i="1"/>
  <c r="FB8" i="1"/>
  <c r="FB20" i="1" s="1"/>
  <c r="BO13" i="1"/>
  <c r="BO20" i="1" s="1"/>
  <c r="FP8" i="1"/>
  <c r="BJ13" i="1"/>
  <c r="BJ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francesca.fruean</author>
    <author>Aiulu Tolovaa</author>
  </authors>
  <commentList>
    <comment ref="EN7" authorId="0" shapeId="0" xr:uid="{8B16057D-15E7-4370-8813-8623F9DF1321}">
      <text>
        <r>
          <rPr>
            <b/>
            <sz val="8"/>
            <color indexed="81"/>
            <rFont val="Tahoma"/>
            <family val="2"/>
          </rPr>
          <t>francesca.fruean:</t>
        </r>
        <r>
          <rPr>
            <sz val="8"/>
            <color indexed="81"/>
            <rFont val="Tahoma"/>
            <family val="2"/>
          </rPr>
          <t xml:space="preserve">
Increase due to govt overdraft facility of SAT$24m</t>
        </r>
      </text>
    </comment>
    <comment ref="BO21" authorId="1" shapeId="0" xr:uid="{E6621CC4-F207-4B49-9295-77C44815F998}">
      <text>
        <r>
          <rPr>
            <b/>
            <sz val="9"/>
            <color indexed="81"/>
            <rFont val="Tahoma"/>
            <family val="2"/>
          </rPr>
          <t>Aiulu Tolovaa:</t>
        </r>
        <r>
          <rPr>
            <sz val="9"/>
            <color indexed="81"/>
            <rFont val="Tahoma"/>
            <family val="2"/>
          </rPr>
          <t xml:space="preserve">
Total assets CBS, BANKS and OFCs
</t>
        </r>
      </text>
    </comment>
  </commentList>
</comments>
</file>

<file path=xl/sharedStrings.xml><?xml version="1.0" encoding="utf-8"?>
<sst xmlns="http://schemas.openxmlformats.org/spreadsheetml/2006/main" count="262" uniqueCount="60">
  <si>
    <t xml:space="preserve">   </t>
  </si>
  <si>
    <t>Shares to total claims of the FS (to all sectors i.e. government, non financial public enterprises, businesses and households)</t>
  </si>
  <si>
    <t>(2)</t>
  </si>
  <si>
    <t xml:space="preserve">Total Assets of the Financial System (FS) at end quarter </t>
  </si>
  <si>
    <t>(1)</t>
  </si>
  <si>
    <t>Amounts in Tala million</t>
  </si>
  <si>
    <t>TOTAL</t>
  </si>
  <si>
    <t>Unit Trust of Samoa (2)</t>
  </si>
  <si>
    <t>Samoa Housing Corporation</t>
  </si>
  <si>
    <t>Samoa Life Assurance Corp.</t>
  </si>
  <si>
    <t>General Insurance Companies (4)</t>
  </si>
  <si>
    <t>Development Bank of Samoa</t>
  </si>
  <si>
    <t>National Provident Fund</t>
  </si>
  <si>
    <t xml:space="preserve">Non monetary financial institutions </t>
  </si>
  <si>
    <t>Samoa Commercial Bank Limited</t>
  </si>
  <si>
    <t>National Bank of Samoa Limited</t>
  </si>
  <si>
    <t xml:space="preserve">Bank of South Pacific (Samoa) Limited </t>
  </si>
  <si>
    <t>Australia New Zealand Bank (Samoa) Ltd</t>
  </si>
  <si>
    <t>Commercial banks</t>
  </si>
  <si>
    <t>Central Bank of Samoa</t>
  </si>
  <si>
    <t>Sep</t>
  </si>
  <si>
    <t>June</t>
  </si>
  <si>
    <t>Mar</t>
  </si>
  <si>
    <t>Dec</t>
  </si>
  <si>
    <t>IV</t>
  </si>
  <si>
    <t>III</t>
  </si>
  <si>
    <t>II</t>
  </si>
  <si>
    <t>I</t>
  </si>
  <si>
    <t>Jun</t>
  </si>
  <si>
    <t>2025/26</t>
  </si>
  <si>
    <t>2024/25</t>
  </si>
  <si>
    <t>2023/24</t>
  </si>
  <si>
    <t>2022/23</t>
  </si>
  <si>
    <t>2021/22</t>
  </si>
  <si>
    <t>2020/21</t>
  </si>
  <si>
    <t>2019/20</t>
  </si>
  <si>
    <t>2018/19</t>
  </si>
  <si>
    <t>2017/18</t>
  </si>
  <si>
    <t>2016/17</t>
  </si>
  <si>
    <t>2015/16</t>
  </si>
  <si>
    <t>2014/15</t>
  </si>
  <si>
    <t>2013/14</t>
  </si>
  <si>
    <t>2012/13</t>
  </si>
  <si>
    <t>2011/12</t>
  </si>
  <si>
    <t>2010/11</t>
  </si>
  <si>
    <t>2009/10</t>
  </si>
  <si>
    <t>2008/09</t>
  </si>
  <si>
    <t>2007/08</t>
  </si>
  <si>
    <t>2006/07</t>
  </si>
  <si>
    <t>2005/06</t>
  </si>
  <si>
    <t>2004/05</t>
  </si>
  <si>
    <t>2003/04</t>
  </si>
  <si>
    <t>2002/03</t>
  </si>
  <si>
    <t xml:space="preserve">Domestic Credit </t>
  </si>
  <si>
    <t xml:space="preserve">Balance Sheet Totals </t>
  </si>
  <si>
    <t>End of Period</t>
  </si>
  <si>
    <t>Percentage shares in total</t>
  </si>
  <si>
    <t>Percentage shares in totals</t>
  </si>
  <si>
    <t>STRUCTURE OF THE FINANCIAL SYSTEM (1)</t>
  </si>
  <si>
    <t>Table A-6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</si>
</sst>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"/>
  </numFmts>
  <fonts count="12" x14ac:knownFonts="1">
    <font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9" tint="-0.249977111117893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u/>
      <sz val="8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1" applyFont="1"/>
    <xf numFmtId="0" fontId="3" fillId="0" borderId="0" xfId="1" applyFont="1"/>
    <xf numFmtId="164" fontId="2" fillId="0" borderId="0" xfId="1" applyNumberFormat="1" applyFont="1"/>
    <xf numFmtId="164" fontId="3" fillId="0" borderId="0" xfId="1" applyNumberFormat="1" applyFont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5" fontId="2" fillId="0" borderId="0" xfId="2" applyNumberFormat="1" applyFont="1" applyAlignment="1">
      <alignment horizontal="right"/>
    </xf>
    <xf numFmtId="2" fontId="2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9" fontId="2" fillId="0" borderId="0" xfId="2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center"/>
    </xf>
    <xf numFmtId="0" fontId="6" fillId="0" borderId="0" xfId="1" quotePrefix="1" applyFont="1" applyAlignment="1">
      <alignment horizontal="left"/>
    </xf>
    <xf numFmtId="166" fontId="5" fillId="0" borderId="0" xfId="1" applyNumberFormat="1" applyFont="1" applyAlignment="1">
      <alignment horizontal="right"/>
    </xf>
    <xf numFmtId="0" fontId="5" fillId="0" borderId="0" xfId="1" applyFont="1"/>
    <xf numFmtId="0" fontId="2" fillId="0" borderId="1" xfId="1" applyFont="1" applyBorder="1" applyAlignment="1">
      <alignment horizontal="right"/>
    </xf>
    <xf numFmtId="0" fontId="2" fillId="0" borderId="2" xfId="1" applyFont="1" applyBorder="1" applyAlignment="1">
      <alignment horizontal="right"/>
    </xf>
    <xf numFmtId="0" fontId="2" fillId="0" borderId="3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2" fontId="3" fillId="0" borderId="2" xfId="1" applyNumberFormat="1" applyFont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2" fontId="2" fillId="0" borderId="4" xfId="1" applyNumberFormat="1" applyFont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164" fontId="5" fillId="0" borderId="2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right"/>
    </xf>
    <xf numFmtId="164" fontId="3" fillId="0" borderId="3" xfId="1" applyNumberFormat="1" applyFont="1" applyBorder="1" applyAlignment="1">
      <alignment horizontal="right"/>
    </xf>
    <xf numFmtId="164" fontId="3" fillId="0" borderId="4" xfId="1" applyNumberFormat="1" applyFont="1" applyBorder="1" applyAlignment="1">
      <alignment horizontal="right"/>
    </xf>
    <xf numFmtId="164" fontId="5" fillId="0" borderId="4" xfId="1" applyNumberFormat="1" applyFont="1" applyBorder="1" applyAlignment="1">
      <alignment horizontal="right"/>
    </xf>
    <xf numFmtId="164" fontId="5" fillId="0" borderId="3" xfId="1" applyNumberFormat="1" applyFont="1" applyBorder="1" applyAlignment="1">
      <alignment horizontal="right"/>
    </xf>
    <xf numFmtId="0" fontId="5" fillId="0" borderId="3" xfId="1" applyFont="1" applyBorder="1"/>
    <xf numFmtId="0" fontId="5" fillId="0" borderId="2" xfId="1" applyFont="1" applyBorder="1"/>
    <xf numFmtId="0" fontId="5" fillId="0" borderId="4" xfId="1" applyFont="1" applyBorder="1"/>
    <xf numFmtId="0" fontId="5" fillId="0" borderId="4" xfId="1" applyFont="1" applyBorder="1" applyAlignment="1">
      <alignment horizontal="left"/>
    </xf>
    <xf numFmtId="2" fontId="2" fillId="0" borderId="5" xfId="1" applyNumberFormat="1" applyFont="1" applyBorder="1" applyAlignment="1">
      <alignment horizontal="center"/>
    </xf>
    <xf numFmtId="2" fontId="2" fillId="0" borderId="0" xfId="1" applyNumberFormat="1" applyFont="1" applyAlignment="1">
      <alignment horizontal="center"/>
    </xf>
    <xf numFmtId="2" fontId="2" fillId="0" borderId="6" xfId="1" applyNumberFormat="1" applyFont="1" applyBorder="1" applyAlignment="1">
      <alignment horizontal="center"/>
    </xf>
    <xf numFmtId="2" fontId="2" fillId="0" borderId="7" xfId="1" applyNumberFormat="1" applyFont="1" applyBorder="1" applyAlignment="1">
      <alignment horizontal="center"/>
    </xf>
    <xf numFmtId="2" fontId="5" fillId="0" borderId="0" xfId="1" applyNumberFormat="1" applyFont="1" applyAlignment="1">
      <alignment horizontal="center"/>
    </xf>
    <xf numFmtId="2" fontId="5" fillId="0" borderId="6" xfId="1" applyNumberFormat="1" applyFont="1" applyBorder="1" applyAlignment="1">
      <alignment horizontal="center"/>
    </xf>
    <xf numFmtId="2" fontId="5" fillId="0" borderId="7" xfId="1" applyNumberFormat="1" applyFont="1" applyBorder="1" applyAlignment="1">
      <alignment horizontal="center"/>
    </xf>
    <xf numFmtId="0" fontId="5" fillId="0" borderId="7" xfId="1" applyFont="1" applyBorder="1" applyAlignment="1">
      <alignment horizontal="left"/>
    </xf>
    <xf numFmtId="0" fontId="5" fillId="0" borderId="6" xfId="1" applyFont="1" applyBorder="1"/>
    <xf numFmtId="164" fontId="7" fillId="0" borderId="5" xfId="1" applyNumberFormat="1" applyFont="1" applyBorder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6" xfId="1" applyNumberFormat="1" applyFont="1" applyBorder="1" applyAlignment="1">
      <alignment horizontal="center"/>
    </xf>
    <xf numFmtId="164" fontId="7" fillId="0" borderId="7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164" fontId="2" fillId="2" borderId="7" xfId="1" applyNumberFormat="1" applyFont="1" applyFill="1" applyBorder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2" fillId="0" borderId="6" xfId="1" applyFont="1" applyBorder="1"/>
    <xf numFmtId="164" fontId="3" fillId="0" borderId="0" xfId="1" applyNumberFormat="1" applyFont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2" fillId="0" borderId="7" xfId="1" applyFont="1" applyBorder="1" applyAlignment="1">
      <alignment horizontal="left"/>
    </xf>
    <xf numFmtId="164" fontId="5" fillId="2" borderId="0" xfId="1" applyNumberFormat="1" applyFont="1" applyFill="1" applyAlignment="1">
      <alignment horizontal="center"/>
    </xf>
    <xf numFmtId="164" fontId="5" fillId="2" borderId="7" xfId="1" applyNumberFormat="1" applyFont="1" applyFill="1" applyBorder="1" applyAlignment="1">
      <alignment horizontal="center"/>
    </xf>
    <xf numFmtId="164" fontId="5" fillId="2" borderId="6" xfId="1" applyNumberFormat="1" applyFont="1" applyFill="1" applyBorder="1" applyAlignment="1">
      <alignment horizontal="center"/>
    </xf>
    <xf numFmtId="0" fontId="5" fillId="0" borderId="7" xfId="1" quotePrefix="1" applyFont="1" applyBorder="1" applyAlignment="1">
      <alignment horizontal="left"/>
    </xf>
    <xf numFmtId="0" fontId="5" fillId="0" borderId="6" xfId="1" quotePrefix="1" applyFont="1" applyBorder="1" applyAlignment="1">
      <alignment horizontal="left"/>
    </xf>
    <xf numFmtId="164" fontId="5" fillId="0" borderId="5" xfId="1" applyNumberFormat="1" applyFont="1" applyBorder="1" applyAlignment="1">
      <alignment horizontal="center"/>
    </xf>
    <xf numFmtId="164" fontId="5" fillId="3" borderId="0" xfId="1" applyNumberFormat="1" applyFont="1" applyFill="1" applyAlignment="1">
      <alignment horizontal="center"/>
    </xf>
    <xf numFmtId="164" fontId="5" fillId="0" borderId="7" xfId="1" applyNumberFormat="1" applyFont="1" applyBorder="1" applyAlignment="1">
      <alignment horizontal="left"/>
    </xf>
    <xf numFmtId="164" fontId="5" fillId="0" borderId="7" xfId="1" applyNumberFormat="1" applyFont="1" applyBorder="1" applyAlignment="1">
      <alignment horizontal="right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4" xfId="1" applyFont="1" applyBorder="1" applyAlignment="1">
      <alignment horizontal="right"/>
    </xf>
    <xf numFmtId="0" fontId="7" fillId="0" borderId="3" xfId="1" applyFont="1" applyBorder="1"/>
    <xf numFmtId="0" fontId="2" fillId="0" borderId="8" xfId="1" quotePrefix="1" applyFont="1" applyBorder="1" applyAlignment="1">
      <alignment horizontal="center"/>
    </xf>
    <xf numFmtId="0" fontId="2" fillId="0" borderId="9" xfId="1" quotePrefix="1" applyFont="1" applyBorder="1" applyAlignment="1">
      <alignment horizontal="center"/>
    </xf>
    <xf numFmtId="0" fontId="2" fillId="0" borderId="10" xfId="1" quotePrefix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8" xfId="1" quotePrefix="1" applyFont="1" applyBorder="1" applyAlignment="1">
      <alignment horizontal="center"/>
    </xf>
    <xf numFmtId="0" fontId="5" fillId="0" borderId="9" xfId="1" quotePrefix="1" applyFont="1" applyBorder="1" applyAlignment="1">
      <alignment horizontal="center"/>
    </xf>
    <xf numFmtId="0" fontId="5" fillId="0" borderId="10" xfId="1" quotePrefix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7" xfId="1" applyFont="1" applyBorder="1" applyAlignment="1">
      <alignment horizontal="right"/>
    </xf>
    <xf numFmtId="0" fontId="2" fillId="0" borderId="11" xfId="1" applyFont="1" applyBorder="1"/>
    <xf numFmtId="0" fontId="5" fillId="0" borderId="12" xfId="1" applyFont="1" applyBorder="1"/>
    <xf numFmtId="0" fontId="5" fillId="0" borderId="14" xfId="1" applyFont="1" applyBorder="1"/>
    <xf numFmtId="0" fontId="5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3" fillId="2" borderId="0" xfId="1" applyFont="1" applyFill="1" applyAlignment="1">
      <alignment horizontal="centerContinuous"/>
    </xf>
    <xf numFmtId="0" fontId="2" fillId="2" borderId="9" xfId="1" applyFont="1" applyFill="1" applyBorder="1" applyAlignment="1">
      <alignment horizontal="center"/>
    </xf>
    <xf numFmtId="164" fontId="7" fillId="2" borderId="0" xfId="1" applyNumberFormat="1" applyFont="1" applyFill="1" applyAlignment="1">
      <alignment horizontal="center"/>
    </xf>
    <xf numFmtId="2" fontId="2" fillId="2" borderId="0" xfId="1" applyNumberFormat="1" applyFont="1" applyFill="1" applyAlignment="1">
      <alignment horizontal="center"/>
    </xf>
    <xf numFmtId="164" fontId="3" fillId="2" borderId="2" xfId="1" applyNumberFormat="1" applyFont="1" applyFill="1" applyBorder="1" applyAlignment="1">
      <alignment horizontal="right"/>
    </xf>
    <xf numFmtId="164" fontId="3" fillId="2" borderId="0" xfId="1" applyNumberFormat="1" applyFont="1" applyFill="1" applyAlignment="1">
      <alignment horizontal="right"/>
    </xf>
    <xf numFmtId="164" fontId="3" fillId="2" borderId="0" xfId="1" applyNumberFormat="1" applyFont="1" applyFill="1"/>
    <xf numFmtId="0" fontId="3" fillId="2" borderId="0" xfId="1" applyFont="1" applyFill="1"/>
  </cellXfs>
  <cellStyles count="3">
    <cellStyle name="Normal" xfId="0" builtinId="0"/>
    <cellStyle name="Normal 2 2" xfId="1" xr:uid="{F29DBA57-A9E5-4018-82A0-4B82F2ECCB88}"/>
    <cellStyle name="Percent 2 2" xfId="2" xr:uid="{7984C0F3-E807-4BED-9758-9C8C86EA50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%20-%20Finance%20Section/Bulletin/REVAMP%20BULLTAB%2023.24%20(work%20in%20progress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%20-%20Finance%20Section/NFIs%20Bal.Sht,%20spreads/NFIs%20Master%20File%202019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Mar_start%20200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%20-%20Finance%20Section/Bulletin/Bulltab/BullTab%20Files%20(1995-2015)/BULLTAB17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%20-%20Finance%20Section/Bulletin/Bulltab/BullTab%20Files%20(1995-2015)/BULLTAB%20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%20-%20Finance%20Section/Bulletin/Bulltab/BullTab%20Files%20(1995-2015)/BULLTAB2015%20JUN-DEC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%20-%20Finance%20Section/MFS%20Mission%202015/MM%20Samoa%20Classification%20Schem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%20-%20Finance%20Section/MFS%20Mission%202015/Samoa%20OFCs%20(FIRST%20FD%20INPUT)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DEC%20BUL%202025\A%20-%20Monetary%20and%20Banking\04%20Dec25%20Qtr%20(Sep25%20Figures%20).xlsx" TargetMode="External"/><Relationship Id="rId1" Type="http://schemas.openxmlformats.org/officeDocument/2006/relationships/externalLinkPath" Target="04%20Dec25%20Qtr%20(Sep25%20Figures%20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18"/>
      <sheetName val="FEB18"/>
      <sheetName val="MAR18"/>
      <sheetName val="APR18"/>
      <sheetName val="MAY18"/>
      <sheetName val="JUN18"/>
      <sheetName val="JUL18"/>
      <sheetName val="AUG18"/>
      <sheetName val="SEP18"/>
      <sheetName val="OCT18"/>
      <sheetName val="NOV18"/>
      <sheetName val="DEC18"/>
      <sheetName val="JAN19"/>
      <sheetName val="FEB19"/>
      <sheetName val="MAR19"/>
      <sheetName val="APR19"/>
      <sheetName val="MAY19"/>
      <sheetName val="JUN19"/>
      <sheetName val="JUL19"/>
      <sheetName val="AUG19"/>
      <sheetName val="SEP19"/>
      <sheetName val="OCT19"/>
      <sheetName val="NOV19"/>
      <sheetName val="DEC19"/>
      <sheetName val="JAN20"/>
      <sheetName val="FEB20"/>
      <sheetName val="MAR20"/>
      <sheetName val="APR20"/>
      <sheetName val="MAY20"/>
      <sheetName val="JUN20"/>
      <sheetName val="JUL20"/>
      <sheetName val="AUG20"/>
      <sheetName val="SEP20"/>
      <sheetName val="OCT20"/>
      <sheetName val="NOV20"/>
      <sheetName val="DEC20"/>
      <sheetName val="JAN21"/>
      <sheetName val="FEB21"/>
      <sheetName val="MAR21"/>
      <sheetName val="APR21"/>
      <sheetName val="MAY21"/>
      <sheetName val="JUN21"/>
      <sheetName val="JUL21"/>
      <sheetName val="AUG21"/>
      <sheetName val="SEP21"/>
      <sheetName val="OCT21"/>
      <sheetName val="NOV21"/>
      <sheetName val="DEC21"/>
      <sheetName val="JAN22"/>
      <sheetName val="FEB22"/>
      <sheetName val="MAR22"/>
      <sheetName val="APR22"/>
      <sheetName val="MAY22"/>
      <sheetName val="JUN22"/>
      <sheetName val="JUL22"/>
      <sheetName val="AUG22"/>
      <sheetName val="SEP22"/>
      <sheetName val="OCT22"/>
      <sheetName val="NOV22"/>
      <sheetName val="DEC22"/>
      <sheetName val="JAN23"/>
      <sheetName val="FEB23"/>
      <sheetName val="MAR23"/>
      <sheetName val="APR23"/>
      <sheetName val="MAY23"/>
      <sheetName val="JUN23"/>
      <sheetName val="JULY23"/>
      <sheetName val="AUG23"/>
      <sheetName val="SEP23"/>
      <sheetName val="OCT23"/>
      <sheetName val="NOV23"/>
      <sheetName val="DEC23"/>
      <sheetName val="JAN24"/>
      <sheetName val="FEB24"/>
      <sheetName val="MAR24"/>
      <sheetName val="APR24"/>
      <sheetName val="MAY24"/>
      <sheetName val="JUN24"/>
      <sheetName val="JUL24"/>
      <sheetName val="AUG24"/>
      <sheetName val="SEP24"/>
      <sheetName val="OCT24"/>
      <sheetName val="NOV24"/>
      <sheetName val="DEC24"/>
      <sheetName val="KEI"/>
      <sheetName val="A1"/>
      <sheetName val="A2"/>
      <sheetName val="A3"/>
      <sheetName val="A4"/>
      <sheetName val="A5 "/>
      <sheetName val="A6"/>
      <sheetName val="A6 Actuals ($)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B9 "/>
      <sheetName val="B10"/>
      <sheetName val="C3"/>
      <sheetName val="Sheet2"/>
      <sheetName val="Sheet1"/>
      <sheetName val="COMBINEbalsheet"/>
      <sheetName val="X A2"/>
      <sheetName val="X a-1"/>
      <sheetName val="X a-2"/>
      <sheetName val="X a-4"/>
      <sheetName val="X a-5"/>
      <sheetName val="X a-8"/>
      <sheetName val="X a-10 "/>
      <sheetName val="X a-11a"/>
      <sheetName val="X a-11b "/>
      <sheetName val="X a-16a"/>
      <sheetName val="X a-16 b "/>
      <sheetName val="X b-9"/>
    </sheetNames>
    <sheetDataSet>
      <sheetData sheetId="0"/>
      <sheetData sheetId="1"/>
      <sheetData sheetId="2">
        <row r="35">
          <cell r="D35">
            <v>9.609</v>
          </cell>
          <cell r="E35">
            <v>1.782</v>
          </cell>
          <cell r="F35">
            <v>0</v>
          </cell>
          <cell r="G35">
            <v>0</v>
          </cell>
          <cell r="J35">
            <v>0.10199999999999999</v>
          </cell>
          <cell r="K35">
            <v>0</v>
          </cell>
          <cell r="L35">
            <v>34.139937000000003</v>
          </cell>
          <cell r="M35">
            <v>0</v>
          </cell>
          <cell r="N35">
            <v>0</v>
          </cell>
          <cell r="P35">
            <v>0</v>
          </cell>
          <cell r="R35">
            <v>26.284936999999999</v>
          </cell>
        </row>
        <row r="42">
          <cell r="D42">
            <v>0</v>
          </cell>
          <cell r="E42">
            <v>10.982000000000001</v>
          </cell>
          <cell r="F42">
            <v>0</v>
          </cell>
          <cell r="G42">
            <v>1.5549999999999999</v>
          </cell>
          <cell r="J42">
            <v>0</v>
          </cell>
          <cell r="K42">
            <v>0.55400000000000005</v>
          </cell>
          <cell r="L42">
            <v>51.142054000000002</v>
          </cell>
          <cell r="M42">
            <v>0</v>
          </cell>
          <cell r="N42">
            <v>0</v>
          </cell>
          <cell r="P42">
            <v>0</v>
          </cell>
          <cell r="R42">
            <v>64.23305400000001</v>
          </cell>
        </row>
        <row r="48">
          <cell r="D48">
            <v>305.19299999999998</v>
          </cell>
          <cell r="E48">
            <v>279.75</v>
          </cell>
          <cell r="F48">
            <v>218.28799999999998</v>
          </cell>
          <cell r="G48">
            <v>204.327</v>
          </cell>
          <cell r="J48">
            <v>154.65200000000002</v>
          </cell>
          <cell r="K48">
            <v>462.709</v>
          </cell>
          <cell r="L48">
            <v>0</v>
          </cell>
          <cell r="M48">
            <v>29.993999999999996</v>
          </cell>
          <cell r="N48">
            <v>15.420000000000002</v>
          </cell>
          <cell r="P48">
            <v>41.118774999999999</v>
          </cell>
          <cell r="R48">
            <v>1718.3117750000001</v>
          </cell>
        </row>
        <row r="87">
          <cell r="E87">
            <v>1.2E-2</v>
          </cell>
          <cell r="F87">
            <v>0</v>
          </cell>
          <cell r="G87">
            <v>0</v>
          </cell>
        </row>
        <row r="89">
          <cell r="E89">
            <v>3.5000000000000003E-2</v>
          </cell>
          <cell r="F89">
            <v>0</v>
          </cell>
          <cell r="G89">
            <v>0</v>
          </cell>
        </row>
        <row r="90">
          <cell r="E90">
            <v>1.9E-2</v>
          </cell>
          <cell r="F90">
            <v>0</v>
          </cell>
          <cell r="G90">
            <v>0</v>
          </cell>
        </row>
        <row r="93">
          <cell r="E93">
            <v>0</v>
          </cell>
          <cell r="F93">
            <v>0.245</v>
          </cell>
          <cell r="G93">
            <v>0</v>
          </cell>
        </row>
        <row r="94">
          <cell r="E94">
            <v>5.0000000000000001E-3</v>
          </cell>
          <cell r="F94">
            <v>0.09</v>
          </cell>
          <cell r="G94">
            <v>0</v>
          </cell>
        </row>
        <row r="95">
          <cell r="D95">
            <v>0.02</v>
          </cell>
        </row>
        <row r="96">
          <cell r="D96">
            <v>3.0000000000000001E-3</v>
          </cell>
        </row>
        <row r="112">
          <cell r="D112">
            <v>521.87300000000005</v>
          </cell>
          <cell r="E112">
            <v>476.274</v>
          </cell>
          <cell r="F112">
            <v>286.38900000000001</v>
          </cell>
          <cell r="G112">
            <v>295.84000000000003</v>
          </cell>
          <cell r="H112">
            <v>1580.3760000000002</v>
          </cell>
          <cell r="J112">
            <v>218.077</v>
          </cell>
          <cell r="K112">
            <v>694.12600000000009</v>
          </cell>
          <cell r="L112">
            <v>130.62425099999999</v>
          </cell>
          <cell r="M112">
            <v>46.476999999999997</v>
          </cell>
          <cell r="N112">
            <v>47.399000000000001</v>
          </cell>
          <cell r="P112">
            <v>49.003515</v>
          </cell>
          <cell r="Q112">
            <v>1195.0767660000004</v>
          </cell>
        </row>
      </sheetData>
      <sheetData sheetId="3"/>
      <sheetData sheetId="4"/>
      <sheetData sheetId="5">
        <row r="35">
          <cell r="D35">
            <v>8.2949999999999999</v>
          </cell>
          <cell r="E35">
            <v>1.5029999999999999</v>
          </cell>
          <cell r="F35">
            <v>0</v>
          </cell>
          <cell r="G35">
            <v>0</v>
          </cell>
          <cell r="J35">
            <v>0.16800000000000001</v>
          </cell>
          <cell r="K35">
            <v>0</v>
          </cell>
          <cell r="L35">
            <v>56.406706999999997</v>
          </cell>
          <cell r="M35">
            <v>0</v>
          </cell>
          <cell r="N35">
            <v>0.35599999999999998</v>
          </cell>
          <cell r="P35">
            <v>0</v>
          </cell>
          <cell r="R35">
            <v>48.893706999999999</v>
          </cell>
        </row>
        <row r="42">
          <cell r="D42">
            <v>0</v>
          </cell>
          <cell r="E42">
            <v>10.466000000000001</v>
          </cell>
          <cell r="F42">
            <v>0.21299999999999999</v>
          </cell>
          <cell r="G42">
            <v>1.552</v>
          </cell>
          <cell r="J42">
            <v>0</v>
          </cell>
          <cell r="K42">
            <v>0.41199999999999998</v>
          </cell>
          <cell r="L42">
            <v>172.74</v>
          </cell>
          <cell r="M42">
            <v>0</v>
          </cell>
          <cell r="N42">
            <v>0</v>
          </cell>
          <cell r="P42">
            <v>0</v>
          </cell>
          <cell r="R42">
            <v>185.38300000000001</v>
          </cell>
        </row>
        <row r="48">
          <cell r="D48">
            <v>293.93100000000004</v>
          </cell>
          <cell r="E48">
            <v>281.67599999999999</v>
          </cell>
          <cell r="F48">
            <v>227.55900000000003</v>
          </cell>
          <cell r="G48">
            <v>205.05799999999999</v>
          </cell>
          <cell r="J48">
            <v>151.93</v>
          </cell>
          <cell r="K48">
            <v>465.85400000000004</v>
          </cell>
          <cell r="L48">
            <v>250.34100000000001</v>
          </cell>
          <cell r="M48">
            <v>30.832999999999998</v>
          </cell>
          <cell r="N48">
            <v>151.53</v>
          </cell>
          <cell r="P48">
            <v>48.432088</v>
          </cell>
          <cell r="R48">
            <v>2114.0040879999997</v>
          </cell>
        </row>
        <row r="87">
          <cell r="E87">
            <v>0.01</v>
          </cell>
          <cell r="F87">
            <v>0</v>
          </cell>
          <cell r="G87">
            <v>0</v>
          </cell>
        </row>
        <row r="89">
          <cell r="E89">
            <v>3.4000000000000002E-2</v>
          </cell>
          <cell r="F89">
            <v>0</v>
          </cell>
          <cell r="G89">
            <v>0</v>
          </cell>
        </row>
        <row r="90">
          <cell r="E90">
            <v>1.7000000000000001E-2</v>
          </cell>
          <cell r="F90">
            <v>0</v>
          </cell>
          <cell r="G90">
            <v>0</v>
          </cell>
        </row>
        <row r="93">
          <cell r="E93">
            <v>0</v>
          </cell>
          <cell r="F93">
            <v>0.249</v>
          </cell>
          <cell r="G93">
            <v>0</v>
          </cell>
        </row>
        <row r="94">
          <cell r="E94">
            <v>1E-3</v>
          </cell>
          <cell r="F94">
            <v>0.11</v>
          </cell>
          <cell r="G94">
            <v>0</v>
          </cell>
        </row>
        <row r="95">
          <cell r="D95">
            <v>0</v>
          </cell>
        </row>
        <row r="96">
          <cell r="D96">
            <v>0</v>
          </cell>
        </row>
        <row r="112">
          <cell r="D112">
            <v>516.97400000000005</v>
          </cell>
          <cell r="E112">
            <v>508.94400000000002</v>
          </cell>
          <cell r="F112">
            <v>284.50700000000001</v>
          </cell>
          <cell r="G112">
            <v>314.77300000000002</v>
          </cell>
          <cell r="H112">
            <v>1625.1980000000003</v>
          </cell>
          <cell r="J112">
            <v>221.61700000000002</v>
          </cell>
          <cell r="K112">
            <v>711.30399999999997</v>
          </cell>
          <cell r="L112">
            <v>1343.2622490000001</v>
          </cell>
          <cell r="M112">
            <v>47.756</v>
          </cell>
          <cell r="N112">
            <v>172.334</v>
          </cell>
          <cell r="P112">
            <v>58.652955000000006</v>
          </cell>
          <cell r="Q112">
            <v>2564.2962039999998</v>
          </cell>
        </row>
      </sheetData>
      <sheetData sheetId="6"/>
      <sheetData sheetId="7"/>
      <sheetData sheetId="8">
        <row r="35">
          <cell r="D35">
            <v>9.3610000000000007</v>
          </cell>
          <cell r="E35">
            <v>1.222</v>
          </cell>
          <cell r="F35">
            <v>0</v>
          </cell>
          <cell r="G35">
            <v>0</v>
          </cell>
          <cell r="J35">
            <v>0.16800000000000001</v>
          </cell>
          <cell r="K35">
            <v>0</v>
          </cell>
          <cell r="L35">
            <v>53.341431999999998</v>
          </cell>
          <cell r="M35">
            <v>0</v>
          </cell>
          <cell r="N35">
            <v>0.1</v>
          </cell>
          <cell r="P35">
            <v>0</v>
          </cell>
          <cell r="R35">
            <v>44.540432000000003</v>
          </cell>
        </row>
        <row r="42">
          <cell r="D42">
            <v>0</v>
          </cell>
          <cell r="E42">
            <v>10.093999999999999</v>
          </cell>
          <cell r="F42">
            <v>0.25</v>
          </cell>
          <cell r="G42">
            <v>1.4870000000000001</v>
          </cell>
          <cell r="J42">
            <v>0</v>
          </cell>
          <cell r="K42">
            <v>0.30199999999999999</v>
          </cell>
          <cell r="L42">
            <v>180.53800000000001</v>
          </cell>
          <cell r="M42">
            <v>0</v>
          </cell>
          <cell r="N42">
            <v>0</v>
          </cell>
          <cell r="P42">
            <v>0</v>
          </cell>
          <cell r="R42">
            <v>192.67099999999999</v>
          </cell>
        </row>
        <row r="48">
          <cell r="D48">
            <v>295.51800000000003</v>
          </cell>
          <cell r="E48">
            <v>309.71699999999998</v>
          </cell>
          <cell r="F48">
            <v>230.44900000000001</v>
          </cell>
          <cell r="G48">
            <v>206.65599999999998</v>
          </cell>
          <cell r="J48">
            <v>150.96800000000002</v>
          </cell>
          <cell r="K48">
            <v>486.53399999999999</v>
          </cell>
          <cell r="L48">
            <v>263.33</v>
          </cell>
          <cell r="M48">
            <v>32.22</v>
          </cell>
          <cell r="N48">
            <v>150.56800000000001</v>
          </cell>
          <cell r="P48">
            <v>49.092185000000001</v>
          </cell>
          <cell r="R48">
            <v>2181.9121849999997</v>
          </cell>
        </row>
        <row r="87">
          <cell r="E87">
            <v>8.0000000000000002E-3</v>
          </cell>
          <cell r="F87">
            <v>0</v>
          </cell>
          <cell r="G87">
            <v>0</v>
          </cell>
        </row>
        <row r="89">
          <cell r="E89">
            <v>3.3000000000000002E-2</v>
          </cell>
          <cell r="F89">
            <v>0</v>
          </cell>
          <cell r="G89">
            <v>0</v>
          </cell>
        </row>
        <row r="90">
          <cell r="E90">
            <v>1.7000000000000001E-2</v>
          </cell>
          <cell r="F90">
            <v>0</v>
          </cell>
          <cell r="G90">
            <v>0</v>
          </cell>
        </row>
        <row r="93">
          <cell r="E93">
            <v>0</v>
          </cell>
          <cell r="F93">
            <v>0.26700000000000002</v>
          </cell>
          <cell r="G93">
            <v>0</v>
          </cell>
        </row>
        <row r="94">
          <cell r="E94">
            <v>1E-3</v>
          </cell>
          <cell r="F94">
            <v>0.111</v>
          </cell>
          <cell r="G94">
            <v>0</v>
          </cell>
        </row>
        <row r="95">
          <cell r="D95">
            <v>0</v>
          </cell>
        </row>
        <row r="96">
          <cell r="D96">
            <v>0</v>
          </cell>
        </row>
        <row r="112">
          <cell r="D112">
            <v>519.42900000000009</v>
          </cell>
          <cell r="E112">
            <v>503.18299999999999</v>
          </cell>
          <cell r="F112">
            <v>301.64600000000007</v>
          </cell>
          <cell r="G112">
            <v>324.70800000000003</v>
          </cell>
          <cell r="H112">
            <v>1648.9660000000003</v>
          </cell>
          <cell r="J112">
            <v>219.227</v>
          </cell>
          <cell r="K112">
            <v>714.85900000000015</v>
          </cell>
          <cell r="L112">
            <v>1360.7485149999998</v>
          </cell>
          <cell r="M112">
            <v>48.818999999999996</v>
          </cell>
          <cell r="N112">
            <v>168.68500000000003</v>
          </cell>
          <cell r="P112">
            <v>59.878760999999997</v>
          </cell>
          <cell r="Q112">
            <v>2581.5872759999997</v>
          </cell>
        </row>
      </sheetData>
      <sheetData sheetId="9"/>
      <sheetData sheetId="10"/>
      <sheetData sheetId="11">
        <row r="35">
          <cell r="D35">
            <v>16.937000000000001</v>
          </cell>
          <cell r="E35">
            <v>0.94899999999999995</v>
          </cell>
          <cell r="F35">
            <v>0</v>
          </cell>
          <cell r="G35">
            <v>0</v>
          </cell>
          <cell r="J35">
            <v>0.16800000000000001</v>
          </cell>
          <cell r="K35">
            <v>0</v>
          </cell>
          <cell r="L35">
            <v>53.341431999999998</v>
          </cell>
          <cell r="M35">
            <v>0</v>
          </cell>
          <cell r="N35">
            <v>0.1</v>
          </cell>
          <cell r="P35">
            <v>0</v>
          </cell>
          <cell r="R35">
            <v>71.515432000000004</v>
          </cell>
        </row>
        <row r="42">
          <cell r="D42">
            <v>0</v>
          </cell>
          <cell r="E42">
            <v>10.204000000000001</v>
          </cell>
          <cell r="F42">
            <v>0</v>
          </cell>
          <cell r="G42">
            <v>0</v>
          </cell>
          <cell r="J42">
            <v>0</v>
          </cell>
          <cell r="K42">
            <v>0.189</v>
          </cell>
          <cell r="L42">
            <v>180.53800000000001</v>
          </cell>
          <cell r="M42">
            <v>0</v>
          </cell>
          <cell r="N42">
            <v>0</v>
          </cell>
          <cell r="P42">
            <v>0</v>
          </cell>
          <cell r="R42">
            <v>190.93100000000001</v>
          </cell>
        </row>
        <row r="48">
          <cell r="D48">
            <v>289.39300000000003</v>
          </cell>
          <cell r="E48">
            <v>322.80399999999997</v>
          </cell>
          <cell r="F48">
            <v>234.97800000000001</v>
          </cell>
          <cell r="G48">
            <v>211.185</v>
          </cell>
          <cell r="J48">
            <v>149.80000000000001</v>
          </cell>
          <cell r="K48">
            <v>503.64400000000001</v>
          </cell>
          <cell r="L48">
            <v>263.33</v>
          </cell>
          <cell r="M48">
            <v>32.850999999999999</v>
          </cell>
          <cell r="N48">
            <v>150.56800000000001</v>
          </cell>
          <cell r="P48">
            <v>51.545000000000002</v>
          </cell>
          <cell r="R48">
            <v>2216.9579999999996</v>
          </cell>
        </row>
        <row r="87">
          <cell r="E87">
            <v>7.0000000000000001E-3</v>
          </cell>
          <cell r="F87">
            <v>0</v>
          </cell>
          <cell r="G87">
            <v>0</v>
          </cell>
          <cell r="R87">
            <v>7.0000000000000001E-3</v>
          </cell>
        </row>
        <row r="89">
          <cell r="E89">
            <v>0.03</v>
          </cell>
          <cell r="F89">
            <v>0</v>
          </cell>
          <cell r="G89">
            <v>0</v>
          </cell>
          <cell r="R89">
            <v>0.03</v>
          </cell>
        </row>
        <row r="90">
          <cell r="E90">
            <v>1.7000000000000001E-2</v>
          </cell>
          <cell r="F90">
            <v>0</v>
          </cell>
          <cell r="G90">
            <v>0</v>
          </cell>
          <cell r="R90">
            <v>1.7000000000000001E-2</v>
          </cell>
        </row>
        <row r="93">
          <cell r="E93">
            <v>0</v>
          </cell>
          <cell r="F93">
            <v>0.26200000000000001</v>
          </cell>
          <cell r="G93">
            <v>0</v>
          </cell>
          <cell r="R93">
            <v>0.26200000000000001</v>
          </cell>
        </row>
        <row r="94">
          <cell r="E94">
            <v>1E-3</v>
          </cell>
          <cell r="F94">
            <v>6.0000000000000001E-3</v>
          </cell>
          <cell r="G94">
            <v>0</v>
          </cell>
          <cell r="R94">
            <v>7.0000000000000001E-3</v>
          </cell>
        </row>
        <row r="95">
          <cell r="D95">
            <v>2.5999999999999999E-2</v>
          </cell>
          <cell r="E95">
            <v>7.0000000000000001E-3</v>
          </cell>
          <cell r="F95">
            <v>0.61899999999999999</v>
          </cell>
          <cell r="R95">
            <v>0.65200000000000002</v>
          </cell>
        </row>
        <row r="96">
          <cell r="D96">
            <v>0</v>
          </cell>
          <cell r="E96">
            <v>0</v>
          </cell>
          <cell r="F96">
            <v>1.2E-2</v>
          </cell>
          <cell r="R96">
            <v>1.2E-2</v>
          </cell>
        </row>
        <row r="107">
          <cell r="D107">
            <v>0.19800000000000001</v>
          </cell>
          <cell r="E107">
            <v>0.47</v>
          </cell>
          <cell r="F107">
            <v>10.005000000000001</v>
          </cell>
          <cell r="K107">
            <v>0.247</v>
          </cell>
          <cell r="R107">
            <v>10.958100999999999</v>
          </cell>
        </row>
        <row r="112">
          <cell r="D112">
            <v>551.53800000000001</v>
          </cell>
          <cell r="E112">
            <v>489.70100000000002</v>
          </cell>
          <cell r="F112">
            <v>321.16399999999999</v>
          </cell>
          <cell r="G112">
            <v>324.97399999999999</v>
          </cell>
          <cell r="H112">
            <v>1687.377</v>
          </cell>
          <cell r="J112">
            <v>218.49200000000002</v>
          </cell>
          <cell r="K112">
            <v>729.23</v>
          </cell>
          <cell r="L112">
            <v>1385.511563</v>
          </cell>
          <cell r="M112">
            <v>49.137999999999991</v>
          </cell>
          <cell r="N112">
            <v>172.28000000000003</v>
          </cell>
          <cell r="P112">
            <v>62.597577000000001</v>
          </cell>
          <cell r="Q112">
            <v>2626.6191399999998</v>
          </cell>
        </row>
      </sheetData>
      <sheetData sheetId="12"/>
      <sheetData sheetId="13"/>
      <sheetData sheetId="14">
        <row r="35">
          <cell r="D35">
            <v>12.295</v>
          </cell>
          <cell r="E35">
            <v>0.68500000000000005</v>
          </cell>
          <cell r="F35">
            <v>0</v>
          </cell>
          <cell r="G35">
            <v>0</v>
          </cell>
          <cell r="J35">
            <v>0.16800000000000001</v>
          </cell>
          <cell r="K35">
            <v>0</v>
          </cell>
          <cell r="L35">
            <v>17.609891000000001</v>
          </cell>
          <cell r="M35">
            <v>0</v>
          </cell>
          <cell r="N35">
            <v>0</v>
          </cell>
          <cell r="P35">
            <v>0</v>
          </cell>
          <cell r="R35">
            <v>6.1588910000000006</v>
          </cell>
        </row>
        <row r="42">
          <cell r="D42">
            <v>0.96399999999999997</v>
          </cell>
          <cell r="E42">
            <v>9.2159999999999993</v>
          </cell>
          <cell r="F42">
            <v>0</v>
          </cell>
          <cell r="G42">
            <v>0</v>
          </cell>
          <cell r="J42">
            <v>0</v>
          </cell>
          <cell r="K42">
            <v>7.2999999999999995E-2</v>
          </cell>
          <cell r="L42">
            <v>0</v>
          </cell>
          <cell r="M42">
            <v>0</v>
          </cell>
          <cell r="N42">
            <v>0</v>
          </cell>
          <cell r="P42">
            <v>0</v>
          </cell>
          <cell r="R42">
            <v>10.253</v>
          </cell>
        </row>
        <row r="48">
          <cell r="D48">
            <v>285.11500000000001</v>
          </cell>
          <cell r="E48">
            <v>330.97399999999999</v>
          </cell>
          <cell r="F48">
            <v>236.65299999999999</v>
          </cell>
          <cell r="G48">
            <v>213.53700000000001</v>
          </cell>
          <cell r="J48">
            <v>145.233</v>
          </cell>
          <cell r="K48">
            <v>510.54199999999997</v>
          </cell>
          <cell r="L48">
            <v>0</v>
          </cell>
          <cell r="M48">
            <v>32.794000000000004</v>
          </cell>
          <cell r="N48">
            <v>125.767</v>
          </cell>
          <cell r="P48">
            <v>51.031200000000005</v>
          </cell>
          <cell r="R48">
            <v>1938.5062</v>
          </cell>
        </row>
        <row r="87">
          <cell r="E87">
            <v>5.0000000000000001E-3</v>
          </cell>
          <cell r="F87">
            <v>0</v>
          </cell>
          <cell r="G87">
            <v>0</v>
          </cell>
          <cell r="R87">
            <v>5.0000000000000001E-3</v>
          </cell>
        </row>
        <row r="89">
          <cell r="E89">
            <v>3.2000000000000001E-2</v>
          </cell>
          <cell r="F89">
            <v>0</v>
          </cell>
          <cell r="G89">
            <v>0</v>
          </cell>
          <cell r="R89">
            <v>3.2000000000000001E-2</v>
          </cell>
        </row>
        <row r="90">
          <cell r="E90">
            <v>1.6E-2</v>
          </cell>
          <cell r="F90">
            <v>0</v>
          </cell>
          <cell r="G90">
            <v>0</v>
          </cell>
          <cell r="R90">
            <v>1.6E-2</v>
          </cell>
        </row>
        <row r="93">
          <cell r="E93">
            <v>0</v>
          </cell>
          <cell r="F93">
            <v>0.33</v>
          </cell>
          <cell r="G93">
            <v>0</v>
          </cell>
          <cell r="R93">
            <v>0.33</v>
          </cell>
        </row>
        <row r="94">
          <cell r="E94">
            <v>0</v>
          </cell>
          <cell r="F94">
            <v>6.0000000000000001E-3</v>
          </cell>
          <cell r="G94">
            <v>0</v>
          </cell>
          <cell r="R94">
            <v>6.0000000000000001E-3</v>
          </cell>
        </row>
        <row r="95">
          <cell r="D95">
            <v>0</v>
          </cell>
          <cell r="E95">
            <v>0</v>
          </cell>
          <cell r="F95">
            <v>0.58599999999999997</v>
          </cell>
          <cell r="R95">
            <v>0.58599999999999997</v>
          </cell>
        </row>
        <row r="96">
          <cell r="D96">
            <v>0</v>
          </cell>
          <cell r="E96">
            <v>0</v>
          </cell>
          <cell r="F96">
            <v>0</v>
          </cell>
          <cell r="R96">
            <v>0</v>
          </cell>
        </row>
        <row r="107">
          <cell r="D107">
            <v>0.17399999999999999</v>
          </cell>
          <cell r="E107">
            <v>0.57199999999999995</v>
          </cell>
          <cell r="F107">
            <v>10.334</v>
          </cell>
          <cell r="R107">
            <v>11.31</v>
          </cell>
        </row>
        <row r="112">
          <cell r="D112">
            <v>521.27800000000002</v>
          </cell>
          <cell r="E112">
            <v>545.08600000000001</v>
          </cell>
          <cell r="F112">
            <v>340.45800000000003</v>
          </cell>
          <cell r="G112">
            <v>332.31200000000001</v>
          </cell>
          <cell r="H112">
            <v>1739.134</v>
          </cell>
          <cell r="J112">
            <v>215.92300000000003</v>
          </cell>
          <cell r="K112">
            <v>749.04600000000005</v>
          </cell>
          <cell r="L112">
            <v>28.392767000000003</v>
          </cell>
          <cell r="M112">
            <v>48.167000000000002</v>
          </cell>
          <cell r="N112">
            <v>492.66141600000003</v>
          </cell>
          <cell r="P112">
            <v>62.533500000000004</v>
          </cell>
          <cell r="Q112">
            <v>1606.0936830000001</v>
          </cell>
        </row>
      </sheetData>
      <sheetData sheetId="15"/>
      <sheetData sheetId="16"/>
      <sheetData sheetId="17">
        <row r="35">
          <cell r="D35">
            <v>4.7279999999999998</v>
          </cell>
          <cell r="E35">
            <v>0.45200000000000001</v>
          </cell>
          <cell r="F35">
            <v>0</v>
          </cell>
          <cell r="G35">
            <v>0</v>
          </cell>
          <cell r="J35">
            <v>0.124</v>
          </cell>
          <cell r="K35">
            <v>0</v>
          </cell>
          <cell r="L35">
            <v>18.204263999999998</v>
          </cell>
          <cell r="M35">
            <v>0</v>
          </cell>
          <cell r="N35">
            <v>0.1</v>
          </cell>
          <cell r="P35">
            <v>0</v>
          </cell>
          <cell r="R35">
            <v>3.8312640000000009</v>
          </cell>
        </row>
        <row r="42">
          <cell r="D42">
            <v>0.92300000000000004</v>
          </cell>
          <cell r="E42">
            <v>8.8190000000000008</v>
          </cell>
          <cell r="F42">
            <v>0</v>
          </cell>
          <cell r="G42">
            <v>0</v>
          </cell>
          <cell r="J42">
            <v>0</v>
          </cell>
          <cell r="K42">
            <v>-3.3000000000000002E-2</v>
          </cell>
          <cell r="L42">
            <v>0</v>
          </cell>
          <cell r="M42">
            <v>0</v>
          </cell>
          <cell r="N42">
            <v>0</v>
          </cell>
          <cell r="P42">
            <v>0</v>
          </cell>
          <cell r="R42">
            <v>9.7090000000000014</v>
          </cell>
        </row>
        <row r="48">
          <cell r="D48">
            <v>276.52</v>
          </cell>
          <cell r="E48">
            <v>340.78300000000002</v>
          </cell>
          <cell r="F48">
            <v>239.16200000000001</v>
          </cell>
          <cell r="G48">
            <v>208.36099999999999</v>
          </cell>
          <cell r="J48">
            <v>154.99299999999999</v>
          </cell>
          <cell r="K48">
            <v>523.26</v>
          </cell>
          <cell r="L48">
            <v>0</v>
          </cell>
          <cell r="M48">
            <v>32.989999999999995</v>
          </cell>
          <cell r="N48">
            <v>127.119</v>
          </cell>
          <cell r="P48">
            <v>56.230066999999998</v>
          </cell>
          <cell r="R48">
            <v>1966.278067</v>
          </cell>
        </row>
        <row r="87">
          <cell r="E87">
            <v>3.0000000000000001E-3</v>
          </cell>
          <cell r="F87">
            <v>0</v>
          </cell>
          <cell r="G87">
            <v>0</v>
          </cell>
          <cell r="R87">
            <v>3.0000000000000001E-3</v>
          </cell>
        </row>
        <row r="89">
          <cell r="E89">
            <v>2.9000000000000001E-2</v>
          </cell>
          <cell r="F89">
            <v>0</v>
          </cell>
          <cell r="G89">
            <v>0</v>
          </cell>
          <cell r="R89">
            <v>2.9000000000000001E-2</v>
          </cell>
        </row>
        <row r="90">
          <cell r="E90">
            <v>1.4999999999999999E-2</v>
          </cell>
          <cell r="F90">
            <v>0</v>
          </cell>
          <cell r="G90">
            <v>0</v>
          </cell>
          <cell r="R90">
            <v>1.4999999999999999E-2</v>
          </cell>
        </row>
        <row r="93">
          <cell r="E93">
            <v>0</v>
          </cell>
          <cell r="F93">
            <v>0.41699999999999998</v>
          </cell>
          <cell r="G93">
            <v>0</v>
          </cell>
          <cell r="R93">
            <v>0.41699999999999998</v>
          </cell>
        </row>
        <row r="94">
          <cell r="E94">
            <v>0</v>
          </cell>
          <cell r="F94">
            <v>0.06</v>
          </cell>
          <cell r="G94">
            <v>0</v>
          </cell>
          <cell r="R94">
            <v>0.06</v>
          </cell>
        </row>
        <row r="95">
          <cell r="D95">
            <v>0</v>
          </cell>
          <cell r="E95">
            <v>0</v>
          </cell>
          <cell r="F95">
            <v>0.71499999999999997</v>
          </cell>
          <cell r="R95">
            <v>0.71499999999999997</v>
          </cell>
        </row>
        <row r="96">
          <cell r="D96">
            <v>0</v>
          </cell>
          <cell r="E96">
            <v>0</v>
          </cell>
          <cell r="F96">
            <v>0</v>
          </cell>
          <cell r="R96">
            <v>0</v>
          </cell>
        </row>
        <row r="107">
          <cell r="D107">
            <v>9.6000000000000002E-2</v>
          </cell>
          <cell r="E107">
            <v>0.89400000000000002</v>
          </cell>
          <cell r="F107">
            <v>5.5039999999999996</v>
          </cell>
          <cell r="R107">
            <v>6.5804520000000002</v>
          </cell>
        </row>
        <row r="112">
          <cell r="D112">
            <v>497.67</v>
          </cell>
          <cell r="E112">
            <v>549.27700000000004</v>
          </cell>
          <cell r="F112">
            <v>330.11399999999998</v>
          </cell>
          <cell r="G112">
            <v>346.37799999999999</v>
          </cell>
          <cell r="H112">
            <v>1723.4390000000001</v>
          </cell>
          <cell r="J112">
            <v>221.49299999999999</v>
          </cell>
          <cell r="K112">
            <v>767.48199999999997</v>
          </cell>
          <cell r="L112">
            <v>30.926154</v>
          </cell>
          <cell r="M112">
            <v>48.469999999999992</v>
          </cell>
          <cell r="N112">
            <v>513.42988199999991</v>
          </cell>
          <cell r="P112">
            <v>67.777692000000002</v>
          </cell>
          <cell r="Q112">
            <v>1658.9487279999998</v>
          </cell>
        </row>
      </sheetData>
      <sheetData sheetId="18"/>
      <sheetData sheetId="19"/>
      <sheetData sheetId="20">
        <row r="35">
          <cell r="D35">
            <v>4.7759999999999998</v>
          </cell>
          <cell r="E35">
            <v>0.23100000000000001</v>
          </cell>
          <cell r="F35">
            <v>0</v>
          </cell>
          <cell r="G35">
            <v>0</v>
          </cell>
          <cell r="J35">
            <v>0.11799999999999999</v>
          </cell>
          <cell r="K35">
            <v>0</v>
          </cell>
          <cell r="L35">
            <v>18.345541999999998</v>
          </cell>
          <cell r="M35">
            <v>0</v>
          </cell>
          <cell r="N35">
            <v>0.1</v>
          </cell>
          <cell r="P35">
            <v>0</v>
          </cell>
          <cell r="R35">
            <v>3.4105419999999977</v>
          </cell>
        </row>
        <row r="42">
          <cell r="D42">
            <v>0.88100000000000001</v>
          </cell>
          <cell r="E42">
            <v>8.5289999999999999</v>
          </cell>
          <cell r="F42">
            <v>0</v>
          </cell>
          <cell r="G42">
            <v>1.575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P42">
            <v>0</v>
          </cell>
          <cell r="R42">
            <v>10.984999999999999</v>
          </cell>
        </row>
        <row r="48">
          <cell r="D48">
            <v>287.05200000000002</v>
          </cell>
          <cell r="E48">
            <v>358.12299999999999</v>
          </cell>
          <cell r="F48">
            <v>245.51900000000001</v>
          </cell>
          <cell r="G48">
            <v>208.613</v>
          </cell>
          <cell r="J48">
            <v>147.184</v>
          </cell>
          <cell r="K48">
            <v>553.10199999999998</v>
          </cell>
          <cell r="L48">
            <v>0</v>
          </cell>
          <cell r="M48">
            <v>32.948999999999998</v>
          </cell>
          <cell r="N48">
            <v>135.28700000000001</v>
          </cell>
          <cell r="P48">
            <v>59.735109999999999</v>
          </cell>
          <cell r="R48">
            <v>2034.4241099999999</v>
          </cell>
        </row>
        <row r="87">
          <cell r="E87">
            <v>2E-3</v>
          </cell>
          <cell r="F87">
            <v>0</v>
          </cell>
          <cell r="G87">
            <v>0</v>
          </cell>
          <cell r="R87">
            <v>2E-3</v>
          </cell>
        </row>
        <row r="89">
          <cell r="E89">
            <v>2.7E-2</v>
          </cell>
          <cell r="F89">
            <v>0</v>
          </cell>
          <cell r="G89">
            <v>0</v>
          </cell>
          <cell r="R89">
            <v>2.7E-2</v>
          </cell>
        </row>
        <row r="90">
          <cell r="E90">
            <v>1.4999999999999999E-2</v>
          </cell>
          <cell r="F90">
            <v>0</v>
          </cell>
          <cell r="G90">
            <v>0</v>
          </cell>
          <cell r="R90">
            <v>1.4999999999999999E-2</v>
          </cell>
        </row>
        <row r="93">
          <cell r="E93">
            <v>0</v>
          </cell>
          <cell r="F93">
            <v>0.375</v>
          </cell>
          <cell r="G93">
            <v>0</v>
          </cell>
          <cell r="R93">
            <v>0.375</v>
          </cell>
        </row>
        <row r="94">
          <cell r="E94">
            <v>0</v>
          </cell>
          <cell r="F94">
            <v>1.2999999999999999E-2</v>
          </cell>
          <cell r="G94">
            <v>0</v>
          </cell>
          <cell r="R94">
            <v>1.2999999999999999E-2</v>
          </cell>
        </row>
        <row r="95">
          <cell r="D95">
            <v>0</v>
          </cell>
          <cell r="E95">
            <v>0</v>
          </cell>
          <cell r="F95">
            <v>0.47399999999999998</v>
          </cell>
          <cell r="R95">
            <v>0.47399999999999998</v>
          </cell>
        </row>
        <row r="96">
          <cell r="D96">
            <v>0</v>
          </cell>
          <cell r="E96">
            <v>0</v>
          </cell>
          <cell r="F96">
            <v>0</v>
          </cell>
          <cell r="R96">
            <v>0</v>
          </cell>
        </row>
        <row r="107">
          <cell r="D107">
            <v>0.29299999999999998</v>
          </cell>
          <cell r="E107">
            <v>0.624</v>
          </cell>
          <cell r="F107">
            <v>5.68</v>
          </cell>
          <cell r="R107">
            <v>6.7574999999999994</v>
          </cell>
        </row>
        <row r="112">
          <cell r="D112">
            <v>500.81700000000001</v>
          </cell>
          <cell r="E112">
            <v>575.42600000000004</v>
          </cell>
          <cell r="F112">
            <v>329.50099999999998</v>
          </cell>
          <cell r="G112">
            <v>359.87</v>
          </cell>
          <cell r="H112">
            <v>1765.614</v>
          </cell>
          <cell r="J112">
            <v>217.547</v>
          </cell>
          <cell r="K112">
            <v>790.36899999999991</v>
          </cell>
          <cell r="L112">
            <v>29.504681999999999</v>
          </cell>
          <cell r="M112">
            <v>48.823222999999999</v>
          </cell>
          <cell r="N112">
            <v>540.7509</v>
          </cell>
          <cell r="P112">
            <v>71.420469999999995</v>
          </cell>
          <cell r="Q112">
            <v>1707.785275</v>
          </cell>
        </row>
      </sheetData>
      <sheetData sheetId="21"/>
      <sheetData sheetId="22"/>
      <sheetData sheetId="23">
        <row r="35">
          <cell r="D35">
            <v>6.8000000000000005E-2</v>
          </cell>
          <cell r="E35">
            <v>9.5000000000000001E-2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18.220130999999999</v>
          </cell>
          <cell r="M35">
            <v>0</v>
          </cell>
          <cell r="N35">
            <v>8.2000000000000003E-2</v>
          </cell>
          <cell r="P35">
            <v>0</v>
          </cell>
          <cell r="R35">
            <v>-2.2794174633569746</v>
          </cell>
        </row>
        <row r="42">
          <cell r="D42">
            <v>1.1619999999999999</v>
          </cell>
          <cell r="E42">
            <v>8.4990000000000006</v>
          </cell>
          <cell r="F42">
            <v>0</v>
          </cell>
          <cell r="G42">
            <v>1.597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P42">
            <v>0</v>
          </cell>
          <cell r="R42">
            <v>11.257999999999999</v>
          </cell>
        </row>
        <row r="48">
          <cell r="D48">
            <v>290.97199999999998</v>
          </cell>
          <cell r="E48">
            <v>367.125</v>
          </cell>
          <cell r="F48">
            <v>265.48899999999998</v>
          </cell>
          <cell r="G48">
            <v>209.547</v>
          </cell>
          <cell r="J48">
            <v>165.80600000000001</v>
          </cell>
          <cell r="K48">
            <v>568.43299999999999</v>
          </cell>
          <cell r="L48">
            <v>0</v>
          </cell>
          <cell r="M48">
            <v>35.490900000000003</v>
          </cell>
          <cell r="N48">
            <v>0</v>
          </cell>
          <cell r="P48">
            <v>65.190097999999992</v>
          </cell>
          <cell r="R48">
            <v>1974.9129980000002</v>
          </cell>
        </row>
        <row r="87">
          <cell r="E87">
            <v>1E-3</v>
          </cell>
          <cell r="F87">
            <v>0</v>
          </cell>
          <cell r="G87">
            <v>0</v>
          </cell>
          <cell r="R87">
            <v>1E-3</v>
          </cell>
        </row>
        <row r="89">
          <cell r="E89">
            <v>2.4E-2</v>
          </cell>
          <cell r="F89">
            <v>0</v>
          </cell>
          <cell r="G89">
            <v>0</v>
          </cell>
          <cell r="R89">
            <v>2.4E-2</v>
          </cell>
        </row>
        <row r="90">
          <cell r="E90">
            <v>1.4E-2</v>
          </cell>
          <cell r="F90">
            <v>0</v>
          </cell>
          <cell r="G90">
            <v>0</v>
          </cell>
          <cell r="R90">
            <v>1.4E-2</v>
          </cell>
        </row>
        <row r="93">
          <cell r="E93">
            <v>0</v>
          </cell>
          <cell r="F93">
            <v>0.38600000000000001</v>
          </cell>
          <cell r="G93">
            <v>0</v>
          </cell>
          <cell r="R93">
            <v>0.38600000000000001</v>
          </cell>
        </row>
        <row r="94">
          <cell r="E94">
            <v>0</v>
          </cell>
          <cell r="F94">
            <v>2.7E-2</v>
          </cell>
          <cell r="G94">
            <v>0</v>
          </cell>
          <cell r="R94">
            <v>2.7E-2</v>
          </cell>
        </row>
        <row r="95">
          <cell r="D95">
            <v>0</v>
          </cell>
          <cell r="E95">
            <v>0</v>
          </cell>
          <cell r="F95">
            <v>0.52</v>
          </cell>
          <cell r="R95">
            <v>0.52</v>
          </cell>
        </row>
        <row r="96">
          <cell r="D96">
            <v>0</v>
          </cell>
          <cell r="E96">
            <v>0</v>
          </cell>
          <cell r="F96">
            <v>0</v>
          </cell>
          <cell r="R96">
            <v>0</v>
          </cell>
        </row>
        <row r="107">
          <cell r="D107">
            <v>0.20699999999999999</v>
          </cell>
          <cell r="E107">
            <v>0.52200000000000002</v>
          </cell>
          <cell r="F107">
            <v>9.5609999999999999</v>
          </cell>
          <cell r="G107">
            <v>0</v>
          </cell>
          <cell r="J107">
            <v>0</v>
          </cell>
          <cell r="K107">
            <v>0.32200000000000001</v>
          </cell>
          <cell r="L107"/>
          <cell r="M107">
            <v>0</v>
          </cell>
          <cell r="N107">
            <v>0.2</v>
          </cell>
          <cell r="P107">
            <v>2.1269E-2</v>
          </cell>
          <cell r="R107">
            <v>10.843268999999999</v>
          </cell>
        </row>
        <row r="112">
          <cell r="D112">
            <v>507.1</v>
          </cell>
          <cell r="E112">
            <v>572.03</v>
          </cell>
          <cell r="F112">
            <v>350.25056000000001</v>
          </cell>
          <cell r="G112">
            <v>357.16199999999998</v>
          </cell>
          <cell r="H112">
            <v>1786.5425600000001</v>
          </cell>
          <cell r="J112">
            <v>235.39500000000001</v>
          </cell>
          <cell r="K112">
            <v>812.85799999999995</v>
          </cell>
          <cell r="L112">
            <v>30.348084</v>
          </cell>
          <cell r="M112">
            <v>50.791899999999998</v>
          </cell>
          <cell r="N112">
            <v>27.724001000000001</v>
          </cell>
          <cell r="P112">
            <v>77.19102500000001</v>
          </cell>
          <cell r="Q112">
            <v>1245.8030099999999</v>
          </cell>
        </row>
      </sheetData>
      <sheetData sheetId="24"/>
      <sheetData sheetId="25"/>
      <sheetData sheetId="26">
        <row r="35">
          <cell r="D35">
            <v>2.5489999999999999</v>
          </cell>
          <cell r="E35">
            <v>7.4870000000000001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31.401716</v>
          </cell>
          <cell r="M35">
            <v>0</v>
          </cell>
          <cell r="N35">
            <v>0</v>
          </cell>
          <cell r="P35">
            <v>0</v>
          </cell>
          <cell r="R35">
            <v>17.164349621893329</v>
          </cell>
        </row>
        <row r="42">
          <cell r="D42">
            <v>0.79400000000000004</v>
          </cell>
          <cell r="E42">
            <v>7.8</v>
          </cell>
          <cell r="F42">
            <v>0</v>
          </cell>
          <cell r="G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P42">
            <v>0</v>
          </cell>
          <cell r="R42">
            <v>8.5939999999999994</v>
          </cell>
        </row>
        <row r="48">
          <cell r="D48">
            <v>296.71300000000002</v>
          </cell>
          <cell r="E48">
            <v>350.72399999999999</v>
          </cell>
          <cell r="F48">
            <v>277.36399999999998</v>
          </cell>
          <cell r="G48">
            <v>218.95099999999999</v>
          </cell>
          <cell r="J48">
            <v>144.49800000000002</v>
          </cell>
          <cell r="K48">
            <v>576.23199999999997</v>
          </cell>
          <cell r="L48">
            <v>58.863790000000002</v>
          </cell>
          <cell r="M48">
            <v>32.879000000000005</v>
          </cell>
          <cell r="N48">
            <v>10.52</v>
          </cell>
          <cell r="P48">
            <v>60.190989999999999</v>
          </cell>
          <cell r="R48">
            <v>2033.7957799999999</v>
          </cell>
        </row>
        <row r="87">
          <cell r="E87">
            <v>0</v>
          </cell>
          <cell r="F87">
            <v>0</v>
          </cell>
          <cell r="G87">
            <v>0</v>
          </cell>
          <cell r="R87">
            <v>0</v>
          </cell>
        </row>
        <row r="89">
          <cell r="E89">
            <v>2.3E-2</v>
          </cell>
          <cell r="F89">
            <v>0</v>
          </cell>
          <cell r="G89">
            <v>0</v>
          </cell>
          <cell r="R89">
            <v>2.3E-2</v>
          </cell>
        </row>
        <row r="90">
          <cell r="E90">
            <v>1.4E-2</v>
          </cell>
          <cell r="F90">
            <v>0</v>
          </cell>
          <cell r="G90">
            <v>0</v>
          </cell>
          <cell r="R90">
            <v>1.4E-2</v>
          </cell>
        </row>
        <row r="93">
          <cell r="E93">
            <v>0</v>
          </cell>
          <cell r="F93">
            <v>0.371</v>
          </cell>
          <cell r="G93">
            <v>0</v>
          </cell>
          <cell r="R93">
            <v>0.39</v>
          </cell>
        </row>
        <row r="94">
          <cell r="E94">
            <v>2.9000000000000001E-2</v>
          </cell>
          <cell r="F94">
            <v>2.9000000000000001E-2</v>
          </cell>
          <cell r="G94">
            <v>0</v>
          </cell>
          <cell r="R94">
            <v>0.38384099999999999</v>
          </cell>
        </row>
        <row r="95">
          <cell r="D95">
            <v>0</v>
          </cell>
          <cell r="E95">
            <v>0</v>
          </cell>
          <cell r="F95">
            <v>0.51700000000000002</v>
          </cell>
          <cell r="R95">
            <v>0.51700000000000002</v>
          </cell>
        </row>
        <row r="96">
          <cell r="D96">
            <v>0</v>
          </cell>
          <cell r="E96">
            <v>0</v>
          </cell>
          <cell r="F96">
            <v>0</v>
          </cell>
          <cell r="R96">
            <v>0</v>
          </cell>
        </row>
        <row r="107">
          <cell r="D107">
            <v>0.114</v>
          </cell>
          <cell r="E107">
            <v>0.57099999999999995</v>
          </cell>
          <cell r="F107">
            <v>2.7559999999999998</v>
          </cell>
          <cell r="G107">
            <v>0</v>
          </cell>
          <cell r="J107">
            <v>0</v>
          </cell>
          <cell r="K107">
            <v>0.254</v>
          </cell>
          <cell r="L107">
            <v>0</v>
          </cell>
          <cell r="M107"/>
          <cell r="N107">
            <v>6.1160000000000005</v>
          </cell>
          <cell r="P107">
            <v>3.8443999999999999E-2</v>
          </cell>
          <cell r="R107">
            <v>9.8594439999999999</v>
          </cell>
        </row>
        <row r="112">
          <cell r="D112">
            <v>492.96899999999999</v>
          </cell>
          <cell r="E112">
            <v>575.78399999999999</v>
          </cell>
          <cell r="F112">
            <v>355.63900000000001</v>
          </cell>
          <cell r="G112">
            <v>364.87200000000001</v>
          </cell>
          <cell r="H112">
            <v>1789.2639999999999</v>
          </cell>
          <cell r="J112">
            <v>211.709</v>
          </cell>
          <cell r="K112">
            <v>833.13699999999994</v>
          </cell>
          <cell r="L112">
            <v>166.468593</v>
          </cell>
          <cell r="M112">
            <v>48.269000000000005</v>
          </cell>
          <cell r="N112">
            <v>59.777000000000001</v>
          </cell>
          <cell r="P112">
            <v>76.128600000000006</v>
          </cell>
          <cell r="Q112">
            <v>1428.1871930000002</v>
          </cell>
        </row>
      </sheetData>
      <sheetData sheetId="27"/>
      <sheetData sheetId="28"/>
      <sheetData sheetId="29">
        <row r="35">
          <cell r="D35">
            <v>7.8179999999999996</v>
          </cell>
          <cell r="E35">
            <v>6.782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31.401716</v>
          </cell>
          <cell r="M35">
            <v>0</v>
          </cell>
          <cell r="N35">
            <v>0</v>
          </cell>
          <cell r="P35">
            <v>0</v>
          </cell>
          <cell r="R35">
            <v>23.343901473063525</v>
          </cell>
        </row>
        <row r="42">
          <cell r="D42">
            <v>0.748</v>
          </cell>
          <cell r="E42">
            <v>7.8250000000000002</v>
          </cell>
          <cell r="F42">
            <v>5.1999999999999998E-2</v>
          </cell>
          <cell r="G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P42">
            <v>0</v>
          </cell>
          <cell r="R42">
            <v>8.625</v>
          </cell>
        </row>
        <row r="48">
          <cell r="D48">
            <v>279.74799999999999</v>
          </cell>
          <cell r="E48">
            <v>351.154</v>
          </cell>
          <cell r="F48">
            <v>279.38600000000002</v>
          </cell>
          <cell r="G48">
            <v>216.21100000000001</v>
          </cell>
          <cell r="J48">
            <v>141.62700000000001</v>
          </cell>
          <cell r="K48">
            <v>587.88599999999997</v>
          </cell>
          <cell r="L48">
            <v>58.863790000000002</v>
          </cell>
          <cell r="M48">
            <v>33.564</v>
          </cell>
          <cell r="N48">
            <v>10.52</v>
          </cell>
          <cell r="P48">
            <v>60.403162999999999</v>
          </cell>
          <cell r="R48">
            <v>2026.222953</v>
          </cell>
        </row>
        <row r="87">
          <cell r="E87">
            <v>0</v>
          </cell>
          <cell r="F87">
            <v>3.7999999999999999E-2</v>
          </cell>
          <cell r="G87">
            <v>0</v>
          </cell>
          <cell r="R87">
            <v>3.7999999999999999E-2</v>
          </cell>
        </row>
        <row r="89">
          <cell r="E89">
            <v>0</v>
          </cell>
          <cell r="F89">
            <v>0</v>
          </cell>
          <cell r="G89">
            <v>0</v>
          </cell>
          <cell r="R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R90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R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R94">
            <v>0</v>
          </cell>
        </row>
        <row r="95">
          <cell r="D95">
            <v>0</v>
          </cell>
          <cell r="E95">
            <v>0.16700000000000001</v>
          </cell>
          <cell r="F95">
            <v>0.434</v>
          </cell>
          <cell r="R95">
            <v>0.60099999999999998</v>
          </cell>
        </row>
        <row r="96">
          <cell r="D96">
            <v>0</v>
          </cell>
          <cell r="E96">
            <v>2.5999999999999999E-2</v>
          </cell>
          <cell r="F96">
            <v>2.5999999999999999E-2</v>
          </cell>
          <cell r="R96">
            <v>0.37784099999999998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J107">
            <v>0</v>
          </cell>
          <cell r="K107">
            <v>0</v>
          </cell>
          <cell r="L107">
            <v>2.5036330000000002</v>
          </cell>
          <cell r="M107"/>
          <cell r="N107"/>
          <cell r="P107"/>
          <cell r="R107">
            <v>2.5036330000000002</v>
          </cell>
        </row>
        <row r="116">
          <cell r="D116">
            <v>489.28</v>
          </cell>
          <cell r="E116">
            <v>581.51</v>
          </cell>
          <cell r="F116">
            <v>367.221</v>
          </cell>
          <cell r="G116">
            <v>364.06200000000001</v>
          </cell>
          <cell r="H116">
            <v>1802.0729999999999</v>
          </cell>
          <cell r="J116">
            <v>209.62700000000001</v>
          </cell>
          <cell r="K116">
            <v>869.55799999999999</v>
          </cell>
          <cell r="L116">
            <v>166.468593</v>
          </cell>
          <cell r="M116">
            <v>50.238000000000007</v>
          </cell>
          <cell r="N116">
            <v>59.777000000000001</v>
          </cell>
          <cell r="P116">
            <v>77.694741999999991</v>
          </cell>
          <cell r="Q116">
            <v>1466.0613350000001</v>
          </cell>
        </row>
      </sheetData>
      <sheetData sheetId="30"/>
      <sheetData sheetId="31"/>
      <sheetData sheetId="32">
        <row r="35">
          <cell r="C35">
            <v>-22.623042698998418</v>
          </cell>
          <cell r="D35">
            <v>0.45500000000000002</v>
          </cell>
          <cell r="E35">
            <v>7.399</v>
          </cell>
          <cell r="F35">
            <v>0</v>
          </cell>
          <cell r="G35">
            <v>0</v>
          </cell>
          <cell r="H35">
            <v>7.8540000000000001</v>
          </cell>
          <cell r="J35">
            <v>0.129</v>
          </cell>
          <cell r="K35">
            <v>0</v>
          </cell>
          <cell r="L35">
            <v>31.401716</v>
          </cell>
          <cell r="M35">
            <v>0</v>
          </cell>
          <cell r="N35">
            <v>0</v>
          </cell>
          <cell r="O35">
            <v>0</v>
          </cell>
          <cell r="P35">
            <v>31.530716000000002</v>
          </cell>
        </row>
        <row r="42">
          <cell r="D42">
            <v>0.69799999999999995</v>
          </cell>
          <cell r="E42">
            <v>7.44</v>
          </cell>
          <cell r="F42">
            <v>0</v>
          </cell>
          <cell r="G42">
            <v>0</v>
          </cell>
          <cell r="H42">
            <v>8.1379999999999999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8">
          <cell r="D48">
            <v>276.29599999999999</v>
          </cell>
          <cell r="E48">
            <v>356.55900000000003</v>
          </cell>
          <cell r="F48">
            <v>280.85199999999998</v>
          </cell>
          <cell r="G48">
            <v>222.85499999999999</v>
          </cell>
          <cell r="H48">
            <v>1136.5619999999999</v>
          </cell>
          <cell r="J48">
            <v>141.86500000000001</v>
          </cell>
          <cell r="K48">
            <v>576.0619999999999</v>
          </cell>
          <cell r="L48">
            <v>58.863790000000002</v>
          </cell>
          <cell r="M48">
            <v>34.375</v>
          </cell>
          <cell r="N48">
            <v>34.371000000000002</v>
          </cell>
          <cell r="O48">
            <v>63.206854</v>
          </cell>
          <cell r="P48">
            <v>908.7436439999999</v>
          </cell>
        </row>
        <row r="95">
          <cell r="D95">
            <v>0</v>
          </cell>
          <cell r="E95">
            <v>-0.154</v>
          </cell>
          <cell r="F95">
            <v>0.44900000000000001</v>
          </cell>
          <cell r="G95">
            <v>0</v>
          </cell>
          <cell r="H95">
            <v>0.29500000000000004</v>
          </cell>
        </row>
        <row r="96">
          <cell r="D96">
            <v>0</v>
          </cell>
          <cell r="E96">
            <v>2.5999999999999999E-2</v>
          </cell>
          <cell r="F96">
            <v>2.5000000000000001E-2</v>
          </cell>
          <cell r="G96">
            <v>0</v>
          </cell>
          <cell r="H96">
            <v>5.1000000000000004E-2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J107"/>
          <cell r="K107">
            <v>-3.8290000000000002</v>
          </cell>
          <cell r="L107">
            <v>2.5036330000000002</v>
          </cell>
          <cell r="M107"/>
          <cell r="N107"/>
          <cell r="O107"/>
        </row>
        <row r="116">
          <cell r="D116">
            <v>500.42700000000002</v>
          </cell>
          <cell r="E116">
            <v>590.87800000000004</v>
          </cell>
          <cell r="F116">
            <v>374.66800000000001</v>
          </cell>
          <cell r="G116">
            <v>383.59699999999998</v>
          </cell>
        </row>
      </sheetData>
      <sheetData sheetId="33"/>
      <sheetData sheetId="34"/>
      <sheetData sheetId="35">
        <row r="35">
          <cell r="C35">
            <v>-22.478434782608694</v>
          </cell>
          <cell r="D35">
            <v>3.0179999999999998</v>
          </cell>
          <cell r="E35">
            <v>11.221</v>
          </cell>
          <cell r="F35">
            <v>0</v>
          </cell>
          <cell r="G35">
            <v>0</v>
          </cell>
          <cell r="H35">
            <v>14.239000000000001</v>
          </cell>
          <cell r="L35">
            <v>28.257545</v>
          </cell>
          <cell r="M35">
            <v>2.850724</v>
          </cell>
          <cell r="N35">
            <v>0</v>
          </cell>
          <cell r="O35">
            <v>0.2</v>
          </cell>
        </row>
        <row r="42">
          <cell r="D42">
            <v>0.65</v>
          </cell>
          <cell r="E42">
            <v>6.93</v>
          </cell>
          <cell r="F42">
            <v>0</v>
          </cell>
          <cell r="G42">
            <v>0</v>
          </cell>
          <cell r="H42">
            <v>7.58</v>
          </cell>
          <cell r="L42">
            <v>45.774548000000003</v>
          </cell>
          <cell r="M42">
            <v>0</v>
          </cell>
          <cell r="N42">
            <v>0</v>
          </cell>
          <cell r="O42">
            <v>0</v>
          </cell>
        </row>
        <row r="48">
          <cell r="D48">
            <v>288.346</v>
          </cell>
          <cell r="E48">
            <v>355.16399999999999</v>
          </cell>
          <cell r="F48">
            <v>271.822</v>
          </cell>
          <cell r="G48">
            <v>231.536</v>
          </cell>
          <cell r="H48">
            <v>1146.8679999999999</v>
          </cell>
          <cell r="L48">
            <v>14.339611</v>
          </cell>
          <cell r="M48">
            <v>34.147999999999996</v>
          </cell>
          <cell r="N48">
            <v>34.564</v>
          </cell>
          <cell r="O48">
            <v>6.86</v>
          </cell>
        </row>
        <row r="95">
          <cell r="D95">
            <v>1.7000000000000001E-2</v>
          </cell>
          <cell r="E95">
            <v>7.6999999999999999E-2</v>
          </cell>
          <cell r="F95">
            <v>0.61499999999999999</v>
          </cell>
          <cell r="G95">
            <v>0</v>
          </cell>
          <cell r="H95">
            <v>0.70899999999999996</v>
          </cell>
        </row>
        <row r="96">
          <cell r="D96">
            <v>0</v>
          </cell>
          <cell r="E96">
            <v>2.7E-2</v>
          </cell>
          <cell r="F96">
            <v>2.5999999999999999E-2</v>
          </cell>
          <cell r="G96">
            <v>0</v>
          </cell>
          <cell r="H96">
            <v>5.2999999999999999E-2</v>
          </cell>
        </row>
        <row r="107">
          <cell r="D107">
            <v>1.7290000000000001</v>
          </cell>
          <cell r="E107">
            <v>0</v>
          </cell>
          <cell r="F107">
            <v>0</v>
          </cell>
          <cell r="G107">
            <v>0</v>
          </cell>
          <cell r="H107">
            <v>1.7290000000000001</v>
          </cell>
          <cell r="L107"/>
          <cell r="M107"/>
          <cell r="N107"/>
          <cell r="O107"/>
        </row>
        <row r="116">
          <cell r="D116">
            <v>468.54505999999998</v>
          </cell>
          <cell r="E116">
            <v>607.55399999999997</v>
          </cell>
          <cell r="F116">
            <v>388.78899999999999</v>
          </cell>
          <cell r="G116">
            <v>395.05200000000002</v>
          </cell>
          <cell r="J116">
            <v>208.649</v>
          </cell>
          <cell r="K116">
            <v>881.02200000000005</v>
          </cell>
          <cell r="L116">
            <v>140.91018600000001</v>
          </cell>
          <cell r="M116">
            <v>55.496723999999993</v>
          </cell>
          <cell r="N116">
            <v>75.350999999999999</v>
          </cell>
          <cell r="P116">
            <v>79.101027999999999</v>
          </cell>
          <cell r="R116">
            <v>3333.1679980000004</v>
          </cell>
        </row>
      </sheetData>
      <sheetData sheetId="36"/>
      <sheetData sheetId="37"/>
      <sheetData sheetId="38">
        <row r="35">
          <cell r="C35">
            <v>-21.996273727295986</v>
          </cell>
          <cell r="D35">
            <v>1.784</v>
          </cell>
          <cell r="E35">
            <v>5.0190000000000001</v>
          </cell>
          <cell r="F35">
            <v>0</v>
          </cell>
          <cell r="G35">
            <v>0</v>
          </cell>
          <cell r="I35">
            <v>0.129</v>
          </cell>
          <cell r="J35">
            <v>0</v>
          </cell>
          <cell r="K35">
            <v>30.304008</v>
          </cell>
          <cell r="L35">
            <v>2.850724</v>
          </cell>
          <cell r="M35">
            <v>0</v>
          </cell>
          <cell r="O35">
            <v>0</v>
          </cell>
          <cell r="Q35">
            <v>40.286732000000001</v>
          </cell>
        </row>
        <row r="42">
          <cell r="D42">
            <v>0.85499999999999998</v>
          </cell>
          <cell r="E42">
            <v>6.5389999999999997</v>
          </cell>
          <cell r="F42">
            <v>0</v>
          </cell>
          <cell r="G42">
            <v>1.919</v>
          </cell>
          <cell r="I42">
            <v>0</v>
          </cell>
          <cell r="J42">
            <v>0</v>
          </cell>
          <cell r="K42">
            <v>37.448269999999994</v>
          </cell>
          <cell r="L42">
            <v>0</v>
          </cell>
          <cell r="M42">
            <v>0</v>
          </cell>
          <cell r="O42">
            <v>0</v>
          </cell>
          <cell r="Q42">
            <v>46.761269999999996</v>
          </cell>
        </row>
        <row r="48">
          <cell r="D48">
            <v>282.86200000000002</v>
          </cell>
          <cell r="E48">
            <v>351.97399999999999</v>
          </cell>
          <cell r="F48">
            <v>272.76</v>
          </cell>
          <cell r="G48">
            <v>232.053</v>
          </cell>
          <cell r="I48">
            <v>141.08199999999999</v>
          </cell>
          <cell r="J48">
            <v>601.3130000000001</v>
          </cell>
          <cell r="K48">
            <v>14.339611</v>
          </cell>
          <cell r="L48">
            <v>33.217931</v>
          </cell>
          <cell r="M48">
            <v>35.113999999999997</v>
          </cell>
          <cell r="O48">
            <v>62.664938000000006</v>
          </cell>
          <cell r="Q48">
            <v>2034.2404799999999</v>
          </cell>
        </row>
        <row r="95">
          <cell r="D95">
            <v>1.7000000000000001E-2</v>
          </cell>
          <cell r="E95">
            <v>2.3E-2</v>
          </cell>
          <cell r="F95">
            <v>0.55800000000000005</v>
          </cell>
          <cell r="G95">
            <v>0</v>
          </cell>
          <cell r="Q95">
            <v>0.59800000000000009</v>
          </cell>
        </row>
        <row r="96">
          <cell r="D96">
            <v>0</v>
          </cell>
          <cell r="E96">
            <v>0</v>
          </cell>
          <cell r="F96">
            <v>2.5999999999999999E-2</v>
          </cell>
          <cell r="G96">
            <v>0</v>
          </cell>
          <cell r="Q96">
            <v>2.5999999999999999E-2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I107"/>
          <cell r="J107"/>
          <cell r="K107"/>
          <cell r="L107"/>
          <cell r="M107"/>
          <cell r="O107"/>
          <cell r="Q107">
            <v>0</v>
          </cell>
        </row>
        <row r="116">
          <cell r="D116">
            <v>452.40300000000002</v>
          </cell>
          <cell r="E116">
            <v>622.779</v>
          </cell>
          <cell r="F116">
            <v>374.93599999999998</v>
          </cell>
          <cell r="G116">
            <v>392.15199999999999</v>
          </cell>
          <cell r="I116">
            <v>209.596</v>
          </cell>
          <cell r="J116">
            <v>900.30800000000011</v>
          </cell>
          <cell r="K116">
            <v>130.828676</v>
          </cell>
          <cell r="L116">
            <v>54.354340000000001</v>
          </cell>
          <cell r="M116">
            <v>78.08</v>
          </cell>
          <cell r="O116">
            <v>79.201294000000004</v>
          </cell>
          <cell r="Q116">
            <v>3327.3363100000001</v>
          </cell>
        </row>
      </sheetData>
      <sheetData sheetId="39"/>
      <sheetData sheetId="40"/>
      <sheetData sheetId="41">
        <row r="35">
          <cell r="D35">
            <v>0.89800000000000002</v>
          </cell>
          <cell r="E35">
            <v>0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32.825233999999995</v>
          </cell>
          <cell r="M35">
            <v>2.850724</v>
          </cell>
          <cell r="N35">
            <v>0</v>
          </cell>
          <cell r="P35">
            <v>0</v>
          </cell>
          <cell r="R35">
            <v>0.89546530207532271</v>
          </cell>
        </row>
        <row r="42">
          <cell r="D42">
            <v>0.96799999999999997</v>
          </cell>
          <cell r="E42">
            <v>6.1779999999999999</v>
          </cell>
          <cell r="F42">
            <v>0</v>
          </cell>
          <cell r="G42">
            <v>2.5369999999999999</v>
          </cell>
          <cell r="J42">
            <v>0</v>
          </cell>
          <cell r="K42">
            <v>0</v>
          </cell>
          <cell r="L42">
            <v>40.309603000000003</v>
          </cell>
          <cell r="M42">
            <v>0</v>
          </cell>
          <cell r="N42">
            <v>0</v>
          </cell>
          <cell r="P42">
            <v>0</v>
          </cell>
          <cell r="R42">
            <v>49.992603000000003</v>
          </cell>
        </row>
        <row r="48">
          <cell r="D48">
            <v>288.43</v>
          </cell>
          <cell r="E48">
            <v>344.90800000000002</v>
          </cell>
          <cell r="F48">
            <v>267.447</v>
          </cell>
          <cell r="G48">
            <v>241.971</v>
          </cell>
          <cell r="J48">
            <v>140.65100000000001</v>
          </cell>
          <cell r="K48">
            <v>608.82999999999993</v>
          </cell>
          <cell r="L48">
            <v>14.695138</v>
          </cell>
          <cell r="M48">
            <v>33.084620000000001</v>
          </cell>
          <cell r="N48">
            <v>35.144999999999996</v>
          </cell>
          <cell r="P48">
            <v>65.047528999999997</v>
          </cell>
          <cell r="R48">
            <v>2047.069287</v>
          </cell>
        </row>
        <row r="95">
          <cell r="D95">
            <v>0</v>
          </cell>
          <cell r="E95">
            <v>3.6999999999999998E-2</v>
          </cell>
          <cell r="F95">
            <v>0.432</v>
          </cell>
          <cell r="G95">
            <v>0</v>
          </cell>
          <cell r="R95">
            <v>0.46899999999999997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R9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P107"/>
          <cell r="R107">
            <v>0</v>
          </cell>
        </row>
        <row r="116">
          <cell r="D116">
            <v>490.07508999999999</v>
          </cell>
          <cell r="E116">
            <v>651.71400000000006</v>
          </cell>
          <cell r="F116">
            <v>356.69</v>
          </cell>
          <cell r="G116">
            <v>407.70600000000002</v>
          </cell>
          <cell r="J116">
            <v>209.90500000000003</v>
          </cell>
          <cell r="K116">
            <v>952.30700000000002</v>
          </cell>
          <cell r="L116">
            <v>140.65534</v>
          </cell>
          <cell r="M116">
            <v>54.396581999999995</v>
          </cell>
          <cell r="N116">
            <v>81.831999999999994</v>
          </cell>
          <cell r="P116">
            <v>83.510173999999992</v>
          </cell>
          <cell r="R116">
            <v>3461.4891859999998</v>
          </cell>
        </row>
      </sheetData>
      <sheetData sheetId="42"/>
      <sheetData sheetId="43"/>
      <sheetData sheetId="44">
        <row r="35">
          <cell r="D35">
            <v>7.980000000000001E-3</v>
          </cell>
          <cell r="E35">
            <v>3.4220000000000002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36.026995999999997</v>
          </cell>
          <cell r="M35">
            <v>2.850724</v>
          </cell>
          <cell r="N35">
            <v>0</v>
          </cell>
          <cell r="P35">
            <v>0</v>
          </cell>
          <cell r="R35">
            <v>42.436699999999995</v>
          </cell>
        </row>
        <row r="42">
          <cell r="D42">
            <v>1.0507500000000001</v>
          </cell>
          <cell r="E42">
            <v>6.08</v>
          </cell>
          <cell r="F42">
            <v>0.14199999999999999</v>
          </cell>
          <cell r="G42">
            <v>2.9359999999999999</v>
          </cell>
          <cell r="J42">
            <v>0</v>
          </cell>
          <cell r="K42">
            <v>0</v>
          </cell>
          <cell r="L42">
            <v>41.215411000000003</v>
          </cell>
          <cell r="M42">
            <v>0</v>
          </cell>
          <cell r="N42">
            <v>0</v>
          </cell>
          <cell r="P42">
            <v>0</v>
          </cell>
          <cell r="R42">
            <v>51.424161000000005</v>
          </cell>
        </row>
        <row r="48">
          <cell r="D48">
            <v>298.73374999999999</v>
          </cell>
          <cell r="E48">
            <v>350.70299999999997</v>
          </cell>
          <cell r="F48">
            <v>267.44900000000001</v>
          </cell>
          <cell r="G48">
            <v>245.79300000000001</v>
          </cell>
          <cell r="J48">
            <v>139.20000000000002</v>
          </cell>
          <cell r="K48">
            <v>621.22500000000002</v>
          </cell>
          <cell r="L48">
            <v>20.235958</v>
          </cell>
          <cell r="M48">
            <v>32.538807000000006</v>
          </cell>
          <cell r="N48">
            <v>36.716999999999999</v>
          </cell>
          <cell r="P48">
            <v>65.967498000000006</v>
          </cell>
          <cell r="R48">
            <v>2078.563013</v>
          </cell>
        </row>
        <row r="95">
          <cell r="D95">
            <v>1.4999999999999999E-4</v>
          </cell>
          <cell r="E95">
            <v>-1.4999999999999999E-2</v>
          </cell>
          <cell r="F95">
            <v>0.57599999999999996</v>
          </cell>
          <cell r="G95">
            <v>0</v>
          </cell>
          <cell r="R95">
            <v>0.56114999999999993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R9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P107"/>
          <cell r="R107">
            <v>0</v>
          </cell>
        </row>
        <row r="116">
          <cell r="D116">
            <v>489.61428000000001</v>
          </cell>
          <cell r="E116">
            <v>632.89400000000001</v>
          </cell>
          <cell r="F116">
            <v>353.34100000000001</v>
          </cell>
          <cell r="G116">
            <v>417.904</v>
          </cell>
          <cell r="J116">
            <v>204.959</v>
          </cell>
          <cell r="K116">
            <v>955.25199999999995</v>
          </cell>
          <cell r="L116">
            <v>181.30396500000001</v>
          </cell>
          <cell r="M116">
            <v>54.760030000000008</v>
          </cell>
          <cell r="N116">
            <v>78.248999999999995</v>
          </cell>
          <cell r="P116">
            <v>84.423603000000014</v>
          </cell>
          <cell r="R116">
            <v>3452.7008780000001</v>
          </cell>
        </row>
      </sheetData>
      <sheetData sheetId="45"/>
      <sheetData sheetId="46"/>
      <sheetData sheetId="47">
        <row r="35">
          <cell r="D35">
            <v>4.3526400000000001</v>
          </cell>
          <cell r="E35">
            <v>8.9600000000000009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39.004060000000003</v>
          </cell>
          <cell r="M35">
            <v>2.850724</v>
          </cell>
          <cell r="N35">
            <v>0</v>
          </cell>
          <cell r="P35">
            <v>0</v>
          </cell>
          <cell r="R35">
            <v>55.296424000000002</v>
          </cell>
        </row>
        <row r="42">
          <cell r="D42">
            <v>0.44845999999999997</v>
          </cell>
          <cell r="E42">
            <v>3.0840000000000001</v>
          </cell>
          <cell r="G42">
            <v>3.0259999999999998</v>
          </cell>
          <cell r="J42">
            <v>0</v>
          </cell>
          <cell r="K42">
            <v>0</v>
          </cell>
          <cell r="L42">
            <v>48.816916999999997</v>
          </cell>
          <cell r="M42">
            <v>0</v>
          </cell>
          <cell r="N42">
            <v>0</v>
          </cell>
          <cell r="P42">
            <v>0</v>
          </cell>
          <cell r="R42">
            <v>55.458376999999999</v>
          </cell>
        </row>
        <row r="48">
          <cell r="D48">
            <v>301.95787999999999</v>
          </cell>
          <cell r="E48">
            <v>351.53899999999999</v>
          </cell>
          <cell r="F48">
            <v>249.09</v>
          </cell>
          <cell r="G48">
            <v>262.16699999999997</v>
          </cell>
          <cell r="J48">
            <v>139.02700000000002</v>
          </cell>
          <cell r="K48">
            <v>641.19100000000003</v>
          </cell>
          <cell r="L48">
            <v>20.238782</v>
          </cell>
          <cell r="M48">
            <v>31.976997000000001</v>
          </cell>
          <cell r="N48">
            <v>38.853000000000002</v>
          </cell>
          <cell r="P48">
            <v>68.677248000000006</v>
          </cell>
          <cell r="R48">
            <v>2104.7179070000002</v>
          </cell>
        </row>
        <row r="95">
          <cell r="D95">
            <v>1.5880000000000002E-2</v>
          </cell>
          <cell r="E95">
            <v>4.7E-2</v>
          </cell>
          <cell r="F95">
            <v>0.52700000000000002</v>
          </cell>
          <cell r="G95">
            <v>0</v>
          </cell>
          <cell r="R95">
            <v>0.58987999999999996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R96">
            <v>0</v>
          </cell>
        </row>
        <row r="107">
          <cell r="D107">
            <v>0</v>
          </cell>
          <cell r="E107">
            <v>1.151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P107"/>
          <cell r="R107">
            <v>1.151</v>
          </cell>
        </row>
        <row r="116">
          <cell r="D116">
            <v>498.29641000000004</v>
          </cell>
          <cell r="E116">
            <v>643.31700000000001</v>
          </cell>
          <cell r="F116">
            <v>370.42899999999997</v>
          </cell>
          <cell r="G116">
            <v>427.66300000000001</v>
          </cell>
          <cell r="J116">
            <v>205.25900000000001</v>
          </cell>
          <cell r="K116">
            <v>987.02600000000007</v>
          </cell>
          <cell r="L116">
            <v>190.89623399999999</v>
          </cell>
          <cell r="M116">
            <v>55.693326000000006</v>
          </cell>
          <cell r="N116">
            <v>78.95</v>
          </cell>
          <cell r="P116">
            <v>85.49325300000001</v>
          </cell>
          <cell r="R116">
            <v>3543.0232230000006</v>
          </cell>
        </row>
      </sheetData>
      <sheetData sheetId="48"/>
      <sheetData sheetId="49"/>
      <sheetData sheetId="50">
        <row r="35">
          <cell r="D35">
            <v>0.48636000000000001</v>
          </cell>
          <cell r="E35">
            <v>8.4049999999999994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40.791927000000001</v>
          </cell>
          <cell r="M35">
            <v>2.850724</v>
          </cell>
          <cell r="N35">
            <v>0</v>
          </cell>
          <cell r="P35">
            <v>0</v>
          </cell>
          <cell r="R35">
            <v>52.663010999999997</v>
          </cell>
        </row>
        <row r="42">
          <cell r="D42">
            <v>0.39522000000000002</v>
          </cell>
          <cell r="E42">
            <v>2.625</v>
          </cell>
          <cell r="F42">
            <v>3.0000000000000001E-3</v>
          </cell>
          <cell r="G42">
            <v>3.17</v>
          </cell>
          <cell r="J42">
            <v>0</v>
          </cell>
          <cell r="K42">
            <v>0</v>
          </cell>
          <cell r="L42">
            <v>50.964053</v>
          </cell>
          <cell r="M42">
            <v>0</v>
          </cell>
          <cell r="N42">
            <v>0</v>
          </cell>
          <cell r="P42">
            <v>0</v>
          </cell>
          <cell r="R42">
            <v>57.157273000000004</v>
          </cell>
        </row>
        <row r="48">
          <cell r="D48">
            <v>302.40850000000006</v>
          </cell>
          <cell r="E48">
            <v>351.74900000000002</v>
          </cell>
          <cell r="F48">
            <v>246.82599999999999</v>
          </cell>
          <cell r="G48">
            <v>259.56200000000001</v>
          </cell>
          <cell r="J48">
            <v>136.98600000000002</v>
          </cell>
          <cell r="K48">
            <v>652.09300000000007</v>
          </cell>
          <cell r="L48">
            <v>20.159427999999998</v>
          </cell>
          <cell r="M48">
            <v>32.499701000000002</v>
          </cell>
          <cell r="N48">
            <v>40.173999999999992</v>
          </cell>
          <cell r="P48">
            <v>65.923843999999988</v>
          </cell>
          <cell r="R48">
            <v>2108.3814730000004</v>
          </cell>
        </row>
        <row r="95">
          <cell r="D95">
            <v>4.3899999999999998E-3</v>
          </cell>
          <cell r="E95">
            <v>3.5999999999999997E-2</v>
          </cell>
          <cell r="F95">
            <v>0.69199999999999995</v>
          </cell>
          <cell r="G95">
            <v>0</v>
          </cell>
          <cell r="J95"/>
          <cell r="L95"/>
          <cell r="M95"/>
          <cell r="N95"/>
          <cell r="P95"/>
          <cell r="R95">
            <v>0.73238999999999999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J96"/>
          <cell r="L96"/>
          <cell r="M96"/>
          <cell r="N96"/>
          <cell r="P96"/>
          <cell r="R96">
            <v>0</v>
          </cell>
        </row>
        <row r="107">
          <cell r="D107">
            <v>0</v>
          </cell>
          <cell r="E107">
            <v>1.27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P107"/>
          <cell r="R107">
            <v>1.27</v>
          </cell>
        </row>
        <row r="116">
          <cell r="D116">
            <v>492.05631000000005</v>
          </cell>
          <cell r="E116">
            <v>666.29300000000001</v>
          </cell>
          <cell r="F116">
            <v>371.17899999999997</v>
          </cell>
          <cell r="G116">
            <v>423.24599999999998</v>
          </cell>
          <cell r="J116">
            <v>204.72500000000002</v>
          </cell>
          <cell r="K116">
            <v>1017.282</v>
          </cell>
          <cell r="L116">
            <v>189.49916399999998</v>
          </cell>
          <cell r="M116">
            <v>59.204931000000002</v>
          </cell>
          <cell r="N116">
            <v>82.145999999999987</v>
          </cell>
          <cell r="P116">
            <v>85.171341999999981</v>
          </cell>
          <cell r="R116">
            <v>3590.8027470000002</v>
          </cell>
        </row>
      </sheetData>
      <sheetData sheetId="51"/>
      <sheetData sheetId="52"/>
      <sheetData sheetId="53">
        <row r="35">
          <cell r="D35">
            <v>7.8948900000000002</v>
          </cell>
          <cell r="E35">
            <v>13.914999999999999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41.788628000000003</v>
          </cell>
          <cell r="M35">
            <v>3.6980840000000001</v>
          </cell>
          <cell r="N35">
            <v>0</v>
          </cell>
          <cell r="P35">
            <v>0</v>
          </cell>
          <cell r="R35">
            <v>67.425601999999998</v>
          </cell>
        </row>
        <row r="42">
          <cell r="D42">
            <v>0.34093000000000001</v>
          </cell>
          <cell r="E42">
            <v>2.5670000000000002</v>
          </cell>
          <cell r="F42">
            <v>0.14399999999999999</v>
          </cell>
          <cell r="G42">
            <v>4.4050000000000002</v>
          </cell>
          <cell r="J42">
            <v>0</v>
          </cell>
          <cell r="K42">
            <v>0</v>
          </cell>
          <cell r="L42">
            <v>61.976742000000002</v>
          </cell>
          <cell r="M42">
            <v>0</v>
          </cell>
          <cell r="N42">
            <v>0</v>
          </cell>
          <cell r="P42">
            <v>0</v>
          </cell>
          <cell r="R42">
            <v>69.433672000000001</v>
          </cell>
        </row>
        <row r="48">
          <cell r="D48">
            <v>296.16401000000002</v>
          </cell>
          <cell r="E48">
            <v>343.03800000000001</v>
          </cell>
          <cell r="F48">
            <v>242.63499999999999</v>
          </cell>
          <cell r="G48">
            <v>264.81900000000002</v>
          </cell>
          <cell r="J48">
            <v>134.88900000000001</v>
          </cell>
          <cell r="K48">
            <v>647.13900000000001</v>
          </cell>
          <cell r="L48">
            <v>21.577921</v>
          </cell>
          <cell r="M48">
            <v>34.123128999999999</v>
          </cell>
          <cell r="N48">
            <v>32.426000000000002</v>
          </cell>
          <cell r="P48">
            <v>68.711252000000002</v>
          </cell>
          <cell r="R48">
            <v>2085.5223120000001</v>
          </cell>
        </row>
        <row r="95">
          <cell r="D95">
            <v>1.3800000000000002E-4</v>
          </cell>
          <cell r="E95">
            <v>5.6000000000000001E-2</v>
          </cell>
          <cell r="F95">
            <v>0.59399999999999997</v>
          </cell>
          <cell r="G95">
            <v>0</v>
          </cell>
          <cell r="J95"/>
          <cell r="L95"/>
          <cell r="M95"/>
          <cell r="N95"/>
          <cell r="P95"/>
          <cell r="R95">
            <v>0.65013799999999999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J96"/>
          <cell r="L96"/>
          <cell r="M96"/>
          <cell r="N96"/>
          <cell r="P96"/>
          <cell r="R96">
            <v>0</v>
          </cell>
        </row>
        <row r="107">
          <cell r="D107">
            <v>0</v>
          </cell>
          <cell r="E107">
            <v>1.3240000000000001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P107"/>
          <cell r="R107">
            <v>1.3240000000000001</v>
          </cell>
        </row>
        <row r="116">
          <cell r="D116">
            <v>524.74217800000008</v>
          </cell>
          <cell r="E116">
            <v>684.22500000000002</v>
          </cell>
          <cell r="F116">
            <v>356.87799999999999</v>
          </cell>
          <cell r="G116">
            <v>443.45400000000001</v>
          </cell>
          <cell r="J116">
            <v>204.26499999999999</v>
          </cell>
          <cell r="K116">
            <v>1053.123</v>
          </cell>
          <cell r="L116">
            <v>204.44282999999999</v>
          </cell>
          <cell r="M116">
            <v>62.543267000000014</v>
          </cell>
          <cell r="N116">
            <v>70.814000000000007</v>
          </cell>
          <cell r="P116">
            <v>87.854638999999992</v>
          </cell>
          <cell r="R116">
            <v>3692.3419139999996</v>
          </cell>
        </row>
      </sheetData>
      <sheetData sheetId="54"/>
      <sheetData sheetId="55"/>
      <sheetData sheetId="56">
        <row r="35">
          <cell r="D35">
            <v>8.3344400000000007</v>
          </cell>
          <cell r="E35">
            <v>8.5440000000000005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43.927464999999998</v>
          </cell>
          <cell r="M35">
            <v>3.7921749999999999</v>
          </cell>
          <cell r="N35">
            <v>0</v>
          </cell>
          <cell r="P35">
            <v>0</v>
          </cell>
          <cell r="R35">
            <v>64.727080000000001</v>
          </cell>
        </row>
        <row r="42">
          <cell r="D42">
            <v>0.28555999999999998</v>
          </cell>
          <cell r="E42">
            <v>2.4489999999999998</v>
          </cell>
          <cell r="F42">
            <v>0.51400000000000001</v>
          </cell>
          <cell r="G42">
            <v>6.92</v>
          </cell>
          <cell r="J42">
            <v>0</v>
          </cell>
          <cell r="K42">
            <v>0</v>
          </cell>
          <cell r="L42">
            <v>66.670143999999993</v>
          </cell>
          <cell r="M42">
            <v>0</v>
          </cell>
          <cell r="N42">
            <v>0</v>
          </cell>
          <cell r="P42">
            <v>0</v>
          </cell>
          <cell r="R42">
            <v>76.838703999999993</v>
          </cell>
        </row>
        <row r="48">
          <cell r="D48">
            <v>300.25342000000001</v>
          </cell>
          <cell r="E48">
            <v>335.98700000000002</v>
          </cell>
          <cell r="F48">
            <v>243.55600000000001</v>
          </cell>
          <cell r="G48">
            <v>267.202</v>
          </cell>
          <cell r="J48">
            <v>134.98400000000001</v>
          </cell>
          <cell r="K48">
            <v>635.21500000000003</v>
          </cell>
          <cell r="L48">
            <v>21.827003999999999</v>
          </cell>
          <cell r="M48">
            <v>36.034641000000008</v>
          </cell>
          <cell r="N48">
            <v>36.423000000000002</v>
          </cell>
          <cell r="P48">
            <v>73.170168000000004</v>
          </cell>
          <cell r="R48">
            <v>2084.6522330000003</v>
          </cell>
        </row>
        <row r="95">
          <cell r="D95">
            <v>1.3800000000000002E-4</v>
          </cell>
          <cell r="E95">
            <v>3.1E-2</v>
          </cell>
          <cell r="F95">
            <v>0.86499999999999999</v>
          </cell>
          <cell r="G95">
            <v>0</v>
          </cell>
          <cell r="J95"/>
          <cell r="L95"/>
          <cell r="M95"/>
          <cell r="N95"/>
          <cell r="P95"/>
          <cell r="R95">
            <v>0.89613799999999999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J96"/>
          <cell r="L96"/>
          <cell r="M96"/>
          <cell r="N96"/>
          <cell r="P96"/>
          <cell r="R96">
            <v>0</v>
          </cell>
        </row>
        <row r="107">
          <cell r="D107">
            <v>0</v>
          </cell>
          <cell r="E107">
            <v>1.5409999999999999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P107"/>
          <cell r="R107">
            <v>1.5409999999999999</v>
          </cell>
        </row>
        <row r="116">
          <cell r="D116">
            <v>524.32785999999999</v>
          </cell>
          <cell r="E116">
            <v>711.12800000000004</v>
          </cell>
          <cell r="F116">
            <v>346.67599999999999</v>
          </cell>
          <cell r="G116">
            <v>453.41</v>
          </cell>
          <cell r="J116">
            <v>212.49200000000002</v>
          </cell>
          <cell r="K116">
            <v>1039.7370000000001</v>
          </cell>
          <cell r="L116">
            <v>221.71432900000002</v>
          </cell>
          <cell r="M116">
            <v>64.456619000000003</v>
          </cell>
          <cell r="N116">
            <v>70.622</v>
          </cell>
          <cell r="P116">
            <v>91.656577000000013</v>
          </cell>
          <cell r="R116">
            <v>3736.2203850000005</v>
          </cell>
        </row>
      </sheetData>
      <sheetData sheetId="57"/>
      <sheetData sheetId="58"/>
      <sheetData sheetId="59">
        <row r="35">
          <cell r="D35">
            <v>5.81</v>
          </cell>
          <cell r="E35">
            <v>6.3179999999999996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44.443606000000003</v>
          </cell>
          <cell r="M35">
            <v>3.7921749999999999</v>
          </cell>
          <cell r="N35">
            <v>0</v>
          </cell>
          <cell r="P35">
            <v>0</v>
          </cell>
          <cell r="R35">
            <v>60.492781000000001</v>
          </cell>
        </row>
        <row r="42">
          <cell r="D42">
            <v>0.22900000000000001</v>
          </cell>
          <cell r="E42">
            <v>2.1379999999999999</v>
          </cell>
          <cell r="F42">
            <v>0</v>
          </cell>
          <cell r="G42">
            <v>5.78</v>
          </cell>
          <cell r="J42">
            <v>0</v>
          </cell>
          <cell r="K42">
            <v>0</v>
          </cell>
          <cell r="L42">
            <v>67.709076999999994</v>
          </cell>
          <cell r="M42">
            <v>0</v>
          </cell>
          <cell r="N42">
            <v>0</v>
          </cell>
          <cell r="P42">
            <v>0</v>
          </cell>
          <cell r="R42">
            <v>75.856076999999999</v>
          </cell>
        </row>
        <row r="48">
          <cell r="D48">
            <v>303.90499999999997</v>
          </cell>
          <cell r="E48">
            <v>335.65</v>
          </cell>
          <cell r="F48">
            <v>234.58799999999999</v>
          </cell>
          <cell r="G48">
            <v>276.255</v>
          </cell>
          <cell r="J48">
            <v>133.82</v>
          </cell>
          <cell r="K48">
            <v>642.68999999999994</v>
          </cell>
          <cell r="L48">
            <v>21.554694000000001</v>
          </cell>
          <cell r="M48">
            <v>36.324192000000004</v>
          </cell>
          <cell r="N48">
            <v>38.177999999999997</v>
          </cell>
          <cell r="P48">
            <v>74.696526999999989</v>
          </cell>
          <cell r="R48">
            <v>2097.6614129999998</v>
          </cell>
        </row>
        <row r="95">
          <cell r="D95">
            <v>4.0000000000000001E-3</v>
          </cell>
          <cell r="E95">
            <v>6.4000000000000001E-2</v>
          </cell>
          <cell r="F95">
            <v>0.496</v>
          </cell>
          <cell r="G95">
            <v>0</v>
          </cell>
          <cell r="J95"/>
          <cell r="L95"/>
          <cell r="M95"/>
          <cell r="N95"/>
          <cell r="P95"/>
          <cell r="R95">
            <v>0.56399999999999995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J96"/>
          <cell r="L96"/>
          <cell r="M96"/>
          <cell r="N96"/>
          <cell r="P96"/>
          <cell r="R96">
            <v>0</v>
          </cell>
        </row>
        <row r="107">
          <cell r="D107">
            <v>0</v>
          </cell>
          <cell r="E107">
            <v>1.6679999999999999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P107"/>
          <cell r="R107">
            <v>1.6679999999999999</v>
          </cell>
        </row>
        <row r="116">
          <cell r="D116">
            <v>542.89</v>
          </cell>
          <cell r="E116">
            <v>760.60900000000004</v>
          </cell>
          <cell r="F116">
            <v>357.15699999999998</v>
          </cell>
          <cell r="G116">
            <v>444.04399999999998</v>
          </cell>
          <cell r="J116">
            <v>209.89499999999998</v>
          </cell>
          <cell r="K116">
            <v>1054.145</v>
          </cell>
          <cell r="L116">
            <v>227.80889099999999</v>
          </cell>
          <cell r="M116">
            <v>65.31474</v>
          </cell>
          <cell r="N116">
            <v>75.024999999999991</v>
          </cell>
          <cell r="P116">
            <v>93.297269999999997</v>
          </cell>
          <cell r="R116">
            <v>3830.1859009999998</v>
          </cell>
        </row>
      </sheetData>
      <sheetData sheetId="60"/>
      <sheetData sheetId="61"/>
      <sheetData sheetId="62">
        <row r="35">
          <cell r="D35">
            <v>0</v>
          </cell>
          <cell r="E35">
            <v>7.67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42.845833999999996</v>
          </cell>
          <cell r="M35">
            <v>2.850724</v>
          </cell>
          <cell r="N35">
            <v>0</v>
          </cell>
          <cell r="O35">
            <v>0</v>
          </cell>
          <cell r="Q35">
            <v>53.495557999999996</v>
          </cell>
        </row>
        <row r="42">
          <cell r="D42">
            <v>0.17111000000000001</v>
          </cell>
          <cell r="E42">
            <v>1.9370000000000001</v>
          </cell>
          <cell r="F42">
            <v>0</v>
          </cell>
          <cell r="G42">
            <v>5.7750000000000004</v>
          </cell>
          <cell r="J42">
            <v>0</v>
          </cell>
          <cell r="K42">
            <v>0</v>
          </cell>
          <cell r="L42">
            <v>68.654898000000003</v>
          </cell>
          <cell r="M42">
            <v>0</v>
          </cell>
          <cell r="N42">
            <v>0</v>
          </cell>
          <cell r="O42">
            <v>0</v>
          </cell>
          <cell r="Q42">
            <v>76.538008000000005</v>
          </cell>
        </row>
        <row r="48">
          <cell r="D48">
            <v>298.61473999999998</v>
          </cell>
          <cell r="E48">
            <v>326.99</v>
          </cell>
          <cell r="F48">
            <v>235.15799999999999</v>
          </cell>
          <cell r="G48">
            <v>277.60899999999998</v>
          </cell>
          <cell r="J48">
            <v>134.99200000000002</v>
          </cell>
          <cell r="K48">
            <v>648.78099999999995</v>
          </cell>
          <cell r="L48">
            <v>21.595896</v>
          </cell>
          <cell r="M48">
            <v>32.499701000000002</v>
          </cell>
          <cell r="N48">
            <v>37.965999999999994</v>
          </cell>
          <cell r="O48">
            <v>74.032331999999997</v>
          </cell>
          <cell r="Q48">
            <v>2088.2386689999998</v>
          </cell>
        </row>
        <row r="95">
          <cell r="D95">
            <v>3.4129999999999998E-3</v>
          </cell>
          <cell r="E95">
            <v>0.02</v>
          </cell>
          <cell r="F95">
            <v>0.48099999999999998</v>
          </cell>
          <cell r="G95">
            <v>0</v>
          </cell>
          <cell r="J95"/>
          <cell r="L95"/>
          <cell r="M95"/>
          <cell r="N95"/>
          <cell r="O95"/>
          <cell r="Q95">
            <v>0.504413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J96"/>
          <cell r="L96"/>
          <cell r="M96"/>
          <cell r="N96"/>
          <cell r="O96"/>
          <cell r="Q96">
            <v>0</v>
          </cell>
        </row>
        <row r="107">
          <cell r="D107">
            <v>0</v>
          </cell>
          <cell r="E107">
            <v>1.415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O107"/>
          <cell r="Q107">
            <v>1.415</v>
          </cell>
        </row>
        <row r="284">
          <cell r="D284">
            <v>521.96600000000001</v>
          </cell>
          <cell r="E284">
            <v>808.05200000000002</v>
          </cell>
          <cell r="F284">
            <v>363.68099999999998</v>
          </cell>
          <cell r="G284">
            <v>458.47500000000002</v>
          </cell>
          <cell r="J284">
            <v>208.32600000000002</v>
          </cell>
          <cell r="K284">
            <v>1071.6720000000003</v>
          </cell>
          <cell r="L284">
            <v>351.95184100000006</v>
          </cell>
          <cell r="M284">
            <v>5.7802360000000004</v>
          </cell>
          <cell r="N284">
            <v>74.405000000000001</v>
          </cell>
          <cell r="O284">
            <v>94.992263999999992</v>
          </cell>
          <cell r="Q284">
            <v>3959.3013410000003</v>
          </cell>
        </row>
      </sheetData>
      <sheetData sheetId="63"/>
      <sheetData sheetId="64"/>
      <sheetData sheetId="65"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J35">
            <v>0</v>
          </cell>
          <cell r="K35">
            <v>0</v>
          </cell>
          <cell r="L35">
            <v>43.088920999999999</v>
          </cell>
          <cell r="M35">
            <v>5.9791179999999997</v>
          </cell>
          <cell r="N35">
            <v>0</v>
          </cell>
          <cell r="O35">
            <v>0</v>
          </cell>
          <cell r="Q35">
            <v>49.068038999999999</v>
          </cell>
        </row>
        <row r="42">
          <cell r="D42">
            <v>0.11203</v>
          </cell>
          <cell r="E42">
            <v>1.74</v>
          </cell>
          <cell r="F42">
            <v>0</v>
          </cell>
          <cell r="G42">
            <v>6.0250000000000004</v>
          </cell>
          <cell r="J42">
            <v>0</v>
          </cell>
          <cell r="K42">
            <v>0</v>
          </cell>
          <cell r="L42">
            <v>68.58108399999999</v>
          </cell>
          <cell r="M42">
            <v>0</v>
          </cell>
          <cell r="N42">
            <v>0</v>
          </cell>
          <cell r="O42">
            <v>0</v>
          </cell>
          <cell r="Q42">
            <v>76.458113999999995</v>
          </cell>
        </row>
        <row r="48">
          <cell r="D48">
            <v>277.30038999999994</v>
          </cell>
          <cell r="E48">
            <v>334.48200000000003</v>
          </cell>
          <cell r="F48">
            <v>239.31399999999999</v>
          </cell>
          <cell r="G48">
            <v>272.625</v>
          </cell>
          <cell r="J48">
            <v>136.80000000000001</v>
          </cell>
          <cell r="K48">
            <v>658.85500000000002</v>
          </cell>
          <cell r="L48">
            <v>21.713795999999999</v>
          </cell>
          <cell r="M48">
            <v>39.371554000000003</v>
          </cell>
          <cell r="N48">
            <v>38.274999999999991</v>
          </cell>
          <cell r="O48">
            <v>76.185290000000009</v>
          </cell>
          <cell r="Q48">
            <v>2094.9220299999997</v>
          </cell>
        </row>
        <row r="95">
          <cell r="D95">
            <v>0</v>
          </cell>
          <cell r="E95">
            <v>5.5E-2</v>
          </cell>
          <cell r="F95">
            <v>0.48099999999999998</v>
          </cell>
          <cell r="G95">
            <v>0</v>
          </cell>
          <cell r="J95"/>
          <cell r="L95"/>
          <cell r="M95"/>
          <cell r="N95"/>
          <cell r="Q95">
            <v>0.53600000000000003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J96"/>
          <cell r="L96"/>
          <cell r="M96"/>
          <cell r="N96"/>
          <cell r="Q96">
            <v>0</v>
          </cell>
        </row>
        <row r="107">
          <cell r="D107">
            <v>0</v>
          </cell>
          <cell r="E107">
            <v>1.5389999999999999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Q107">
            <v>1.5389999999999999</v>
          </cell>
        </row>
        <row r="284">
          <cell r="D284">
            <v>573.13641999999993</v>
          </cell>
          <cell r="E284">
            <v>844.82100000000003</v>
          </cell>
          <cell r="F284">
            <v>383.78</v>
          </cell>
          <cell r="G284">
            <v>485.74799999999999</v>
          </cell>
          <cell r="H284">
            <v>2287.4854200000004</v>
          </cell>
          <cell r="J284">
            <v>205.797</v>
          </cell>
          <cell r="K284">
            <v>1096.462</v>
          </cell>
          <cell r="L284">
            <v>389.50893700000006</v>
          </cell>
          <cell r="M284">
            <v>2.8608700000000002</v>
          </cell>
          <cell r="N284">
            <v>79.751000000000005</v>
          </cell>
          <cell r="O284">
            <v>96.774318000000008</v>
          </cell>
          <cell r="P284">
            <v>1871.154125</v>
          </cell>
        </row>
      </sheetData>
      <sheetData sheetId="66"/>
      <sheetData sheetId="67"/>
      <sheetData sheetId="68">
        <row r="35">
          <cell r="D35">
            <v>1.44278</v>
          </cell>
          <cell r="E35">
            <v>0.58399999999999996</v>
          </cell>
          <cell r="F35">
            <v>0</v>
          </cell>
          <cell r="G35">
            <v>0</v>
          </cell>
          <cell r="J35">
            <v>0</v>
          </cell>
          <cell r="K35">
            <v>0</v>
          </cell>
          <cell r="L35">
            <v>42.842309</v>
          </cell>
          <cell r="M35">
            <v>5.9791179999999997</v>
          </cell>
          <cell r="N35">
            <v>0</v>
          </cell>
          <cell r="O35">
            <v>0</v>
          </cell>
          <cell r="Q35">
            <v>50.848207000000002</v>
          </cell>
        </row>
        <row r="42">
          <cell r="D42">
            <v>5.1729999999999998E-2</v>
          </cell>
          <cell r="E42">
            <v>1.5389999999999999</v>
          </cell>
          <cell r="F42">
            <v>0</v>
          </cell>
          <cell r="G42">
            <v>4.3760000000000003</v>
          </cell>
          <cell r="J42">
            <v>0</v>
          </cell>
          <cell r="K42">
            <v>0</v>
          </cell>
          <cell r="L42">
            <v>67.836812000000009</v>
          </cell>
          <cell r="M42">
            <v>0</v>
          </cell>
          <cell r="N42">
            <v>0</v>
          </cell>
          <cell r="O42">
            <v>0</v>
          </cell>
          <cell r="Q42">
            <v>73.803542000000007</v>
          </cell>
        </row>
        <row r="48">
          <cell r="D48">
            <v>268.18053000000003</v>
          </cell>
          <cell r="E48">
            <v>332.69600000000003</v>
          </cell>
          <cell r="F48">
            <v>254.69300000000001</v>
          </cell>
          <cell r="G48">
            <v>273.71600000000001</v>
          </cell>
          <cell r="J48">
            <v>136.64699999999999</v>
          </cell>
          <cell r="K48">
            <v>702.73900000000003</v>
          </cell>
          <cell r="L48">
            <v>21.790254000000001</v>
          </cell>
          <cell r="M48">
            <v>39.225764999999996</v>
          </cell>
          <cell r="N48">
            <v>38.274999999999991</v>
          </cell>
          <cell r="O48">
            <v>75.409334999999999</v>
          </cell>
          <cell r="Q48">
            <v>2143.3718840000001</v>
          </cell>
        </row>
        <row r="95">
          <cell r="D95">
            <v>0</v>
          </cell>
          <cell r="E95">
            <v>3.3000000000000002E-2</v>
          </cell>
          <cell r="F95">
            <v>0.50600000000000001</v>
          </cell>
          <cell r="G95">
            <v>0</v>
          </cell>
          <cell r="J95"/>
          <cell r="L95"/>
          <cell r="M95"/>
          <cell r="N95"/>
          <cell r="O95"/>
          <cell r="Q95">
            <v>0.53900000000000003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J96"/>
          <cell r="L96"/>
          <cell r="M96"/>
          <cell r="N96"/>
          <cell r="O96"/>
          <cell r="Q96">
            <v>0</v>
          </cell>
        </row>
        <row r="107">
          <cell r="D107">
            <v>0</v>
          </cell>
          <cell r="E107">
            <v>1.649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O107"/>
          <cell r="Q107">
            <v>1.649</v>
          </cell>
        </row>
        <row r="284">
          <cell r="D284">
            <v>536.92430000000002</v>
          </cell>
          <cell r="E284">
            <v>853.73</v>
          </cell>
          <cell r="F284">
            <v>370.54</v>
          </cell>
          <cell r="G284">
            <v>533.94299999999998</v>
          </cell>
          <cell r="H284">
            <v>2295.1372999999999</v>
          </cell>
          <cell r="J284">
            <v>205.56200000000001</v>
          </cell>
          <cell r="K284">
            <v>1122.895</v>
          </cell>
          <cell r="L284">
            <v>401.22286300000002</v>
          </cell>
          <cell r="M284">
            <v>4.1942009999999996</v>
          </cell>
          <cell r="N284">
            <v>79.751000000000005</v>
          </cell>
          <cell r="O284">
            <v>94.887809000000004</v>
          </cell>
          <cell r="P284">
            <v>1908.5128729999999</v>
          </cell>
        </row>
      </sheetData>
      <sheetData sheetId="69"/>
      <sheetData sheetId="70"/>
      <sheetData sheetId="71"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J35">
            <v>0</v>
          </cell>
          <cell r="K35">
            <v>0</v>
          </cell>
          <cell r="L35">
            <v>42.591225000000001</v>
          </cell>
          <cell r="M35">
            <v>5.9791179999999997</v>
          </cell>
          <cell r="N35">
            <v>0</v>
          </cell>
          <cell r="O35">
            <v>0</v>
          </cell>
          <cell r="Q35">
            <v>48.570343000000001</v>
          </cell>
        </row>
        <row r="42">
          <cell r="D42">
            <v>0.18565999999999999</v>
          </cell>
          <cell r="E42">
            <v>1.278</v>
          </cell>
          <cell r="F42">
            <v>0</v>
          </cell>
          <cell r="G42">
            <v>4.6189999999999998</v>
          </cell>
          <cell r="J42">
            <v>0</v>
          </cell>
          <cell r="K42">
            <v>0</v>
          </cell>
          <cell r="L42">
            <v>67.106549000000001</v>
          </cell>
          <cell r="M42">
            <v>0</v>
          </cell>
          <cell r="N42">
            <v>0</v>
          </cell>
          <cell r="O42">
            <v>0</v>
          </cell>
          <cell r="Q42">
            <v>73.189209000000005</v>
          </cell>
        </row>
        <row r="48">
          <cell r="D48">
            <v>261.30637000000002</v>
          </cell>
          <cell r="E48">
            <v>322.51299999999998</v>
          </cell>
          <cell r="F48">
            <v>256.17200000000003</v>
          </cell>
          <cell r="G48">
            <v>284.32900000000001</v>
          </cell>
          <cell r="J48">
            <v>135.358</v>
          </cell>
          <cell r="K48">
            <v>713.25700000000006</v>
          </cell>
          <cell r="L48">
            <v>21.588857000000001</v>
          </cell>
          <cell r="M48">
            <v>39.225764999999996</v>
          </cell>
          <cell r="N48">
            <v>38.274999999999991</v>
          </cell>
          <cell r="O48">
            <v>75.560159000000013</v>
          </cell>
          <cell r="Q48">
            <v>2147.5851509999998</v>
          </cell>
        </row>
        <row r="95">
          <cell r="D95">
            <v>0</v>
          </cell>
          <cell r="E95">
            <v>5.0000000000000001E-3</v>
          </cell>
          <cell r="F95">
            <v>0.54700000000000004</v>
          </cell>
          <cell r="G95">
            <v>0</v>
          </cell>
          <cell r="J95"/>
          <cell r="L95"/>
          <cell r="M95"/>
          <cell r="N95"/>
          <cell r="O95"/>
          <cell r="Q95">
            <v>0.55200000000000005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J96"/>
          <cell r="L96"/>
          <cell r="M96"/>
          <cell r="N96"/>
          <cell r="O96"/>
          <cell r="Q96">
            <v>0</v>
          </cell>
        </row>
        <row r="107">
          <cell r="D107">
            <v>0</v>
          </cell>
          <cell r="E107">
            <v>1.7529999999999999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O107"/>
          <cell r="Q107">
            <v>1.7529999999999999</v>
          </cell>
        </row>
        <row r="284">
          <cell r="D284">
            <v>541.39175999999998</v>
          </cell>
          <cell r="E284">
            <v>870.91099999999994</v>
          </cell>
          <cell r="F284">
            <v>385.33100000000002</v>
          </cell>
          <cell r="G284">
            <v>532.22400000000005</v>
          </cell>
          <cell r="H284">
            <v>2329.8577600000003</v>
          </cell>
          <cell r="J284">
            <v>204.64599999999999</v>
          </cell>
          <cell r="K284">
            <v>1152.385</v>
          </cell>
          <cell r="L284">
            <v>401.53031699999997</v>
          </cell>
          <cell r="M284">
            <v>4.1942009999999996</v>
          </cell>
          <cell r="N284">
            <v>79.751000000000005</v>
          </cell>
          <cell r="O284">
            <v>103.940124</v>
          </cell>
          <cell r="P284">
            <v>1946.4466419999999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6">
          <cell r="CH16">
            <v>5.2620000000000005</v>
          </cell>
          <cell r="CI16">
            <v>6.5010000000000003</v>
          </cell>
        </row>
        <row r="22">
          <cell r="CH22">
            <v>1565.2102029999999</v>
          </cell>
          <cell r="CI22">
            <v>1618.5056930000001</v>
          </cell>
        </row>
      </sheetData>
      <sheetData sheetId="92"/>
      <sheetData sheetId="93"/>
      <sheetData sheetId="94">
        <row r="13">
          <cell r="FL13">
            <v>29</v>
          </cell>
          <cell r="FO13">
            <v>34.037999999999997</v>
          </cell>
          <cell r="FR13">
            <v>26.038</v>
          </cell>
          <cell r="FU13">
            <v>0</v>
          </cell>
          <cell r="FX13">
            <v>36</v>
          </cell>
          <cell r="GA13">
            <v>25</v>
          </cell>
          <cell r="GD13">
            <v>3</v>
          </cell>
          <cell r="GE13">
            <v>0</v>
          </cell>
          <cell r="GF13">
            <v>0</v>
          </cell>
          <cell r="GG13">
            <v>0</v>
          </cell>
          <cell r="GJ13">
            <v>0</v>
          </cell>
          <cell r="GK13">
            <v>0</v>
          </cell>
          <cell r="GM13">
            <v>0</v>
          </cell>
          <cell r="GP13">
            <v>0</v>
          </cell>
          <cell r="GS13">
            <v>0</v>
          </cell>
          <cell r="GV13">
            <v>0</v>
          </cell>
          <cell r="GY13">
            <v>0</v>
          </cell>
          <cell r="HB13">
            <v>0</v>
          </cell>
          <cell r="HE13">
            <v>0</v>
          </cell>
          <cell r="HH13">
            <v>0</v>
          </cell>
          <cell r="HK13">
            <v>0</v>
          </cell>
          <cell r="HN13">
            <v>0</v>
          </cell>
          <cell r="HQ13">
            <v>0</v>
          </cell>
          <cell r="HT13">
            <v>0</v>
          </cell>
          <cell r="HW13">
            <v>0</v>
          </cell>
          <cell r="HZ13">
            <v>0</v>
          </cell>
          <cell r="IC13">
            <v>0</v>
          </cell>
          <cell r="IF13">
            <v>0</v>
          </cell>
          <cell r="II13">
            <v>0</v>
          </cell>
          <cell r="IL13">
            <v>0</v>
          </cell>
          <cell r="IO13">
            <v>0</v>
          </cell>
          <cell r="IR13">
            <v>0</v>
          </cell>
          <cell r="IU13">
            <v>0</v>
          </cell>
          <cell r="IX13">
            <v>0</v>
          </cell>
          <cell r="JA13">
            <v>2.5999999999999999E-2</v>
          </cell>
          <cell r="JB13">
            <v>2.5999999999999999E-2</v>
          </cell>
          <cell r="JD13">
            <v>2.5999999999999999E-2</v>
          </cell>
          <cell r="JG13">
            <v>7.6999999999999999E-2</v>
          </cell>
        </row>
        <row r="17">
          <cell r="GY17">
            <v>94.314999999999998</v>
          </cell>
          <cell r="HB17">
            <v>92.936999999999983</v>
          </cell>
          <cell r="HE17">
            <v>95.802999999999997</v>
          </cell>
          <cell r="HH17">
            <v>93.286999999999992</v>
          </cell>
          <cell r="HK17">
            <v>90.965999999999994</v>
          </cell>
          <cell r="HN17">
            <v>88.72999999999999</v>
          </cell>
          <cell r="HQ17">
            <v>86.734999999999999</v>
          </cell>
          <cell r="HT17">
            <v>86.355999999999995</v>
          </cell>
          <cell r="HW17">
            <v>85.975999999999985</v>
          </cell>
          <cell r="HZ17">
            <v>85.658999999999992</v>
          </cell>
          <cell r="IC17">
            <v>85.241</v>
          </cell>
          <cell r="IF17">
            <v>83.015000000000001</v>
          </cell>
          <cell r="II17">
            <v>81.174999999999997</v>
          </cell>
          <cell r="IL17">
            <v>80.5</v>
          </cell>
          <cell r="IO17">
            <v>79.756</v>
          </cell>
          <cell r="IR17">
            <v>78.731999999999999</v>
          </cell>
          <cell r="IU17">
            <v>76.938999999999993</v>
          </cell>
          <cell r="IX17">
            <v>75.285999999999987</v>
          </cell>
          <cell r="JA17">
            <v>73.633999999999986</v>
          </cell>
          <cell r="JB17">
            <v>73.483999999999995</v>
          </cell>
          <cell r="JD17">
            <v>72.703000000000003</v>
          </cell>
          <cell r="JG17">
            <v>69.037999999999997</v>
          </cell>
        </row>
        <row r="20">
          <cell r="FL20">
            <v>6.8520000000000003</v>
          </cell>
          <cell r="FO20">
            <v>6.7290000000000001</v>
          </cell>
          <cell r="FR20">
            <v>6.4129999999999994</v>
          </cell>
          <cell r="FU20">
            <v>6.3199999999999994</v>
          </cell>
          <cell r="FX20">
            <v>6.1740000000000004</v>
          </cell>
          <cell r="GA20">
            <v>5.5420000000000007</v>
          </cell>
          <cell r="GD20">
            <v>5.383</v>
          </cell>
          <cell r="GE20">
            <v>5.2910000000000004</v>
          </cell>
          <cell r="GF20">
            <v>5.0170000000000003</v>
          </cell>
          <cell r="GG20">
            <v>4.9569999999999999</v>
          </cell>
          <cell r="GJ20">
            <v>4.8540000000000001</v>
          </cell>
          <cell r="GK20">
            <v>4.7960000000000003</v>
          </cell>
          <cell r="GM20">
            <v>4.6769999999999996</v>
          </cell>
          <cell r="GP20">
            <v>4.5650000000000004</v>
          </cell>
          <cell r="GS20">
            <v>4.4160000000000004</v>
          </cell>
          <cell r="GV20">
            <v>4.3419999999999996</v>
          </cell>
          <cell r="GY20">
            <v>4.2560000000000002</v>
          </cell>
          <cell r="HB20">
            <v>4.1520000000000001</v>
          </cell>
          <cell r="HE20">
            <v>4.0590000000000002</v>
          </cell>
          <cell r="HH20">
            <v>3.9870000000000001</v>
          </cell>
          <cell r="HK20">
            <v>3.738</v>
          </cell>
          <cell r="HN20">
            <v>3.6789999999999998</v>
          </cell>
          <cell r="HQ20">
            <v>3.411</v>
          </cell>
          <cell r="HT20">
            <v>3.282</v>
          </cell>
          <cell r="HW20">
            <v>3.2080000000000002</v>
          </cell>
          <cell r="HZ20">
            <v>3.1720000000000002</v>
          </cell>
          <cell r="IC20">
            <v>3.0950000000000002</v>
          </cell>
          <cell r="IF20">
            <v>3.0010000000000003</v>
          </cell>
          <cell r="II20">
            <v>2.9430000000000001</v>
          </cell>
          <cell r="IL20">
            <v>2.931</v>
          </cell>
          <cell r="IO20">
            <v>2.8540000000000001</v>
          </cell>
          <cell r="IR20">
            <v>2.7140000000000004</v>
          </cell>
          <cell r="IU20">
            <v>2.6340000000000003</v>
          </cell>
          <cell r="IX20">
            <v>2.6060000000000003</v>
          </cell>
          <cell r="JA20">
            <v>5.7010000000000005</v>
          </cell>
          <cell r="JB20">
            <v>6.0720000000000001</v>
          </cell>
          <cell r="JD20">
            <v>6.5860000000000003</v>
          </cell>
          <cell r="JG20">
            <v>7.9430000000000005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F_Bal.Sheet ($T)"/>
      <sheetName val="NPF_Bal.Sheet ($M)"/>
      <sheetName val="NPF Claims"/>
      <sheetName val="NPF_by industry"/>
      <sheetName val="NPF_new spread"/>
      <sheetName val="DBS_Bal.Sheet ($T)"/>
      <sheetName val="DBS_Bal.Sheet ($M)"/>
      <sheetName val="DBS Claims"/>
      <sheetName val="DBS_by industry "/>
      <sheetName val="DBS_new spread"/>
      <sheetName val="SHC_Bal.Sheet"/>
      <sheetName val="SHC_Bal.Sheet ($T)"/>
      <sheetName val="SHC_Bal.Sheet ($M)"/>
      <sheetName val="SHCclaims"/>
      <sheetName val="SHC_by industry"/>
      <sheetName val="SHC_new spread"/>
      <sheetName val="SHCClaimsByIndustry"/>
      <sheetName val="COMBINED_new spread"/>
      <sheetName val="NFI_COMBINED"/>
      <sheetName val="COMBINEDnewspreadSHC"/>
      <sheetName val="COMBINclaimsSHC"/>
      <sheetName val="COMBINED-BY INDUSTRY"/>
      <sheetName val="Sheet1"/>
      <sheetName val="COMBINE_claims"/>
      <sheetName val="SHCspread"/>
      <sheetName val="SLAC_Bal.Sheet ($T)"/>
      <sheetName val="SLAC_Bal.Sheet ($M)"/>
      <sheetName val="NPI_Bal.Sheet "/>
      <sheetName val="NPI_Bal.Sheet ($T)"/>
      <sheetName val="NPI_Bal.Sheet ($M)"/>
    </sheetNames>
    <sheetDataSet>
      <sheetData sheetId="0"/>
      <sheetData sheetId="1">
        <row r="20">
          <cell r="HJ20">
            <v>0</v>
          </cell>
        </row>
        <row r="24">
          <cell r="FN24"/>
        </row>
        <row r="29">
          <cell r="FN29">
            <v>595.81600000000003</v>
          </cell>
        </row>
      </sheetData>
      <sheetData sheetId="2"/>
      <sheetData sheetId="3"/>
      <sheetData sheetId="4"/>
      <sheetData sheetId="5"/>
      <sheetData sheetId="6">
        <row r="14">
          <cell r="HJ14">
            <v>0</v>
          </cell>
        </row>
        <row r="17">
          <cell r="FN17">
            <v>0.129</v>
          </cell>
        </row>
        <row r="24">
          <cell r="FN24">
            <v>0.4</v>
          </cell>
        </row>
        <row r="25">
          <cell r="FN25">
            <v>141.285</v>
          </cell>
        </row>
        <row r="28">
          <cell r="FN28"/>
        </row>
      </sheetData>
      <sheetData sheetId="7"/>
      <sheetData sheetId="8"/>
      <sheetData sheetId="9"/>
      <sheetData sheetId="10"/>
      <sheetData sheetId="11"/>
      <sheetData sheetId="12">
        <row r="16">
          <cell r="DT16">
            <v>0</v>
          </cell>
        </row>
        <row r="30">
          <cell r="BX30">
            <v>64.309692999999996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>
        <row r="6">
          <cell r="FE6">
            <v>0.129</v>
          </cell>
        </row>
        <row r="10">
          <cell r="FE10">
            <v>0</v>
          </cell>
        </row>
        <row r="14">
          <cell r="FE14">
            <v>801.81025199999999</v>
          </cell>
        </row>
      </sheetData>
      <sheetData sheetId="21">
        <row r="49">
          <cell r="GX49">
            <v>14.893000000000001</v>
          </cell>
        </row>
      </sheetData>
      <sheetData sheetId="22"/>
      <sheetData sheetId="23">
        <row r="5">
          <cell r="EH5">
            <v>0.31900000000000001</v>
          </cell>
        </row>
      </sheetData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17"/>
      <sheetName val="FEB17"/>
      <sheetName val="MAR17"/>
      <sheetName val="APR17"/>
      <sheetName val="MAY17"/>
      <sheetName val="JUN17"/>
      <sheetName val="JUL17"/>
      <sheetName val="AUG17"/>
      <sheetName val="SEP17"/>
      <sheetName val="OCT17"/>
      <sheetName val="NOV17"/>
      <sheetName val="DEC17"/>
      <sheetName val="MAR20"/>
    </sheetNames>
    <sheetDataSet>
      <sheetData sheetId="0">
        <row r="10">
          <cell r="I10">
            <v>25.456</v>
          </cell>
        </row>
      </sheetData>
      <sheetData sheetId="1">
        <row r="10">
          <cell r="I10">
            <v>26.111999999999998</v>
          </cell>
        </row>
      </sheetData>
      <sheetData sheetId="2">
        <row r="10">
          <cell r="I10">
            <v>21.594000000000001</v>
          </cell>
        </row>
        <row r="35">
          <cell r="D35">
            <v>11.724</v>
          </cell>
          <cell r="E35">
            <v>2.5609999999999999</v>
          </cell>
          <cell r="F35">
            <v>0</v>
          </cell>
          <cell r="G35">
            <v>0</v>
          </cell>
          <cell r="J35">
            <v>4.5999999999999999E-2</v>
          </cell>
          <cell r="K35">
            <v>0</v>
          </cell>
          <cell r="L35">
            <v>41.325130999999999</v>
          </cell>
          <cell r="M35">
            <v>0</v>
          </cell>
          <cell r="N35">
            <v>0.35299999999999998</v>
          </cell>
          <cell r="P35">
            <v>0</v>
          </cell>
          <cell r="R35">
            <v>32.368131000000005</v>
          </cell>
        </row>
        <row r="42">
          <cell r="D42">
            <v>0.45200000000000001</v>
          </cell>
          <cell r="E42">
            <v>14.362</v>
          </cell>
          <cell r="F42">
            <v>6.03</v>
          </cell>
          <cell r="G42">
            <v>0.81</v>
          </cell>
          <cell r="J42">
            <v>0</v>
          </cell>
          <cell r="K42">
            <v>1.54</v>
          </cell>
          <cell r="L42">
            <v>51.523699000000008</v>
          </cell>
          <cell r="M42">
            <v>0</v>
          </cell>
          <cell r="N42">
            <v>0</v>
          </cell>
          <cell r="P42">
            <v>0</v>
          </cell>
          <cell r="R42">
            <v>74.71769900000001</v>
          </cell>
        </row>
        <row r="48">
          <cell r="D48">
            <v>370.43900000000002</v>
          </cell>
          <cell r="E48">
            <v>247.744</v>
          </cell>
          <cell r="F48">
            <v>193.38799999999998</v>
          </cell>
          <cell r="G48">
            <v>198.459</v>
          </cell>
          <cell r="J48">
            <v>156.595</v>
          </cell>
          <cell r="K48">
            <v>424.428</v>
          </cell>
          <cell r="L48">
            <v>0</v>
          </cell>
          <cell r="M48">
            <v>27.062999999999999</v>
          </cell>
          <cell r="N48">
            <v>10.368</v>
          </cell>
          <cell r="P48">
            <v>44.544000000000004</v>
          </cell>
          <cell r="R48">
            <v>1679.8879999999999</v>
          </cell>
        </row>
        <row r="87">
          <cell r="E87">
            <v>1.4999999999999999E-2</v>
          </cell>
          <cell r="F87"/>
          <cell r="G87"/>
        </row>
        <row r="89">
          <cell r="E89">
            <v>3.3000000000000002E-2</v>
          </cell>
          <cell r="F89">
            <v>3.0000000000000001E-3</v>
          </cell>
          <cell r="G89"/>
        </row>
        <row r="90">
          <cell r="E90">
            <v>2.8000000000000001E-2</v>
          </cell>
          <cell r="F90"/>
          <cell r="G90"/>
        </row>
        <row r="93">
          <cell r="E93">
            <v>-2E-3</v>
          </cell>
          <cell r="F93">
            <v>0.432</v>
          </cell>
          <cell r="G93"/>
        </row>
        <row r="94">
          <cell r="E94">
            <v>-1E-3</v>
          </cell>
          <cell r="F94"/>
          <cell r="G94"/>
        </row>
        <row r="95">
          <cell r="D95">
            <v>2.1000000000000001E-2</v>
          </cell>
        </row>
        <row r="96">
          <cell r="D96">
            <v>4.0000000000000001E-3</v>
          </cell>
        </row>
        <row r="112">
          <cell r="D112">
            <v>587.58299999999997</v>
          </cell>
          <cell r="E112">
            <v>387.03899999999999</v>
          </cell>
          <cell r="F112">
            <v>264.26799999999997</v>
          </cell>
          <cell r="G112">
            <v>258.15400000000005</v>
          </cell>
          <cell r="H112">
            <v>1497.0439999999999</v>
          </cell>
          <cell r="J112">
            <v>227.38199999999998</v>
          </cell>
          <cell r="K112">
            <v>659.18499999999995</v>
          </cell>
          <cell r="L112">
            <v>133.379786</v>
          </cell>
          <cell r="M112">
            <v>44.212000000000003</v>
          </cell>
          <cell r="N112">
            <v>63.582000000000001</v>
          </cell>
          <cell r="P112">
            <v>54.774000000000008</v>
          </cell>
          <cell r="Q112">
            <v>1191.8847860000001</v>
          </cell>
        </row>
      </sheetData>
      <sheetData sheetId="3">
        <row r="10">
          <cell r="I10">
            <v>21.96</v>
          </cell>
        </row>
      </sheetData>
      <sheetData sheetId="4">
        <row r="10">
          <cell r="I10">
            <v>23.826999999999998</v>
          </cell>
        </row>
      </sheetData>
      <sheetData sheetId="5">
        <row r="10">
          <cell r="I10">
            <v>22.576000000000001</v>
          </cell>
        </row>
        <row r="35">
          <cell r="D35">
            <v>9.2370000000000001</v>
          </cell>
          <cell r="E35">
            <v>2.3010000000000002</v>
          </cell>
          <cell r="F35">
            <v>0</v>
          </cell>
          <cell r="G35">
            <v>0</v>
          </cell>
          <cell r="J35">
            <v>0.10199999999999999</v>
          </cell>
          <cell r="K35">
            <v>0</v>
          </cell>
          <cell r="L35">
            <v>37.454042999999999</v>
          </cell>
          <cell r="M35">
            <v>0</v>
          </cell>
          <cell r="N35">
            <v>0.35199999999999998</v>
          </cell>
          <cell r="P35">
            <v>0</v>
          </cell>
          <cell r="R35">
            <v>31.028042999999997</v>
          </cell>
        </row>
        <row r="42">
          <cell r="D42">
            <v>0.13200000000000001</v>
          </cell>
          <cell r="E42">
            <v>13.372999999999999</v>
          </cell>
          <cell r="F42">
            <v>1.4E-2</v>
          </cell>
          <cell r="G42">
            <v>1.1479999999999999</v>
          </cell>
          <cell r="J42">
            <v>0</v>
          </cell>
          <cell r="K42">
            <v>1.2809999999999999</v>
          </cell>
          <cell r="L42">
            <v>54.606644999999993</v>
          </cell>
          <cell r="M42">
            <v>0</v>
          </cell>
          <cell r="N42">
            <v>0</v>
          </cell>
          <cell r="P42">
            <v>0</v>
          </cell>
          <cell r="R42">
            <v>70.554644999999994</v>
          </cell>
        </row>
        <row r="48">
          <cell r="D48">
            <v>365.52399999999994</v>
          </cell>
          <cell r="E48">
            <v>250.82900000000001</v>
          </cell>
          <cell r="F48">
            <v>197.773</v>
          </cell>
          <cell r="G48">
            <v>201.30599999999998</v>
          </cell>
          <cell r="J48">
            <v>156.05600000000001</v>
          </cell>
          <cell r="K48">
            <v>425.70699999999999</v>
          </cell>
          <cell r="L48">
            <v>0</v>
          </cell>
          <cell r="M48">
            <v>27.298999999999999</v>
          </cell>
          <cell r="N48">
            <v>15.279</v>
          </cell>
          <cell r="P48">
            <v>47.602999999999994</v>
          </cell>
          <cell r="R48">
            <v>1694.2359999999999</v>
          </cell>
        </row>
        <row r="87">
          <cell r="E87">
            <v>1.4999999999999999E-2</v>
          </cell>
          <cell r="F87">
            <v>0</v>
          </cell>
          <cell r="G87">
            <v>0</v>
          </cell>
        </row>
        <row r="89">
          <cell r="E89">
            <v>0.01</v>
          </cell>
          <cell r="F89">
            <v>0</v>
          </cell>
          <cell r="G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</row>
        <row r="93">
          <cell r="E93">
            <v>1.7000000000000001E-2</v>
          </cell>
          <cell r="F93">
            <v>0.438</v>
          </cell>
          <cell r="G93">
            <v>0</v>
          </cell>
        </row>
        <row r="94">
          <cell r="E94">
            <v>8.9999999999999993E-3</v>
          </cell>
          <cell r="F94">
            <v>0</v>
          </cell>
          <cell r="G94">
            <v>0</v>
          </cell>
        </row>
        <row r="95">
          <cell r="D95">
            <v>0</v>
          </cell>
        </row>
        <row r="96">
          <cell r="D96">
            <v>0</v>
          </cell>
        </row>
        <row r="112">
          <cell r="D112">
            <v>574.34399999999994</v>
          </cell>
          <cell r="E112">
            <v>418.59399999999994</v>
          </cell>
          <cell r="F112">
            <v>281.24</v>
          </cell>
          <cell r="G112">
            <v>267.79500000000002</v>
          </cell>
          <cell r="H112">
            <v>1541.973</v>
          </cell>
          <cell r="J112">
            <v>227.26400000000001</v>
          </cell>
          <cell r="K112">
            <v>644.803</v>
          </cell>
          <cell r="L112">
            <v>125.28877600000001</v>
          </cell>
          <cell r="M112">
            <v>45.414999999999999</v>
          </cell>
          <cell r="N112">
            <v>60.453000000000003</v>
          </cell>
          <cell r="P112">
            <v>57.808199999999992</v>
          </cell>
          <cell r="Q112">
            <v>1170.4019759999999</v>
          </cell>
        </row>
      </sheetData>
      <sheetData sheetId="6">
        <row r="10">
          <cell r="I10">
            <v>28.006</v>
          </cell>
        </row>
      </sheetData>
      <sheetData sheetId="7">
        <row r="10">
          <cell r="I10">
            <v>22.844999999999999</v>
          </cell>
        </row>
      </sheetData>
      <sheetData sheetId="8">
        <row r="10">
          <cell r="I10">
            <v>21.695</v>
          </cell>
        </row>
        <row r="35">
          <cell r="D35">
            <v>11.098000000000001</v>
          </cell>
          <cell r="E35">
            <v>2.0289999999999999</v>
          </cell>
          <cell r="F35">
            <v>0</v>
          </cell>
          <cell r="G35">
            <v>0</v>
          </cell>
          <cell r="J35">
            <v>0.10199999999999999</v>
          </cell>
          <cell r="K35">
            <v>0</v>
          </cell>
          <cell r="L35">
            <v>37.454042999999999</v>
          </cell>
          <cell r="M35">
            <v>0</v>
          </cell>
          <cell r="N35">
            <v>0.35199999999999998</v>
          </cell>
          <cell r="P35">
            <v>0</v>
          </cell>
          <cell r="R35">
            <v>32.208042999999996</v>
          </cell>
        </row>
        <row r="42">
          <cell r="D42">
            <v>0.51</v>
          </cell>
          <cell r="E42">
            <v>12.750999999999999</v>
          </cell>
          <cell r="F42">
            <v>0.14499999999999999</v>
          </cell>
          <cell r="G42">
            <v>0.84199999999999997</v>
          </cell>
          <cell r="J42">
            <v>0</v>
          </cell>
          <cell r="K42">
            <v>1.0129999999999999</v>
          </cell>
          <cell r="L42">
            <v>54.606644999999993</v>
          </cell>
          <cell r="M42">
            <v>0</v>
          </cell>
          <cell r="N42">
            <v>0</v>
          </cell>
          <cell r="P42">
            <v>0</v>
          </cell>
          <cell r="R42">
            <v>69.867644999999996</v>
          </cell>
        </row>
        <row r="48">
          <cell r="D48">
            <v>340.44499999999999</v>
          </cell>
          <cell r="E48">
            <v>261.274</v>
          </cell>
          <cell r="F48">
            <v>206.006</v>
          </cell>
          <cell r="G48">
            <v>199.52600000000001</v>
          </cell>
          <cell r="J48">
            <v>157.11600000000001</v>
          </cell>
          <cell r="K48">
            <v>446.90899999999999</v>
          </cell>
          <cell r="L48">
            <v>0</v>
          </cell>
          <cell r="M48">
            <v>30.393999999999998</v>
          </cell>
          <cell r="N48">
            <v>15.279</v>
          </cell>
          <cell r="P48">
            <v>47.603001999999996</v>
          </cell>
          <cell r="R48">
            <v>1711.412002</v>
          </cell>
        </row>
        <row r="87">
          <cell r="E87">
            <v>1.2999999999999999E-2</v>
          </cell>
          <cell r="F87">
            <v>0</v>
          </cell>
          <cell r="G87">
            <v>0</v>
          </cell>
        </row>
        <row r="89">
          <cell r="E89">
            <v>1.6E-2</v>
          </cell>
          <cell r="F89">
            <v>0</v>
          </cell>
          <cell r="G89">
            <v>0</v>
          </cell>
        </row>
        <row r="90">
          <cell r="E90">
            <v>2.5000000000000001E-2</v>
          </cell>
          <cell r="F90">
            <v>0</v>
          </cell>
          <cell r="G90">
            <v>0</v>
          </cell>
        </row>
        <row r="93">
          <cell r="E93">
            <v>0.01</v>
          </cell>
          <cell r="F93">
            <v>0.51600000000000001</v>
          </cell>
          <cell r="G93">
            <v>0</v>
          </cell>
        </row>
        <row r="94">
          <cell r="E94">
            <v>1.7000000000000001E-2</v>
          </cell>
          <cell r="F94">
            <v>0.11</v>
          </cell>
          <cell r="G94">
            <v>0</v>
          </cell>
        </row>
        <row r="95">
          <cell r="D95">
            <v>0</v>
          </cell>
        </row>
        <row r="96">
          <cell r="D96">
            <v>0</v>
          </cell>
        </row>
        <row r="112">
          <cell r="D112">
            <v>573.51900000000001</v>
          </cell>
          <cell r="E112">
            <v>448.09500000000003</v>
          </cell>
          <cell r="F112">
            <v>305.61299999999994</v>
          </cell>
          <cell r="G112">
            <v>281.20799999999997</v>
          </cell>
          <cell r="H112">
            <v>1608.4349999999999</v>
          </cell>
          <cell r="J112">
            <v>222.65900000000002</v>
          </cell>
          <cell r="K112">
            <v>666.12599999999998</v>
          </cell>
          <cell r="L112">
            <v>125.28877600000001</v>
          </cell>
          <cell r="M112">
            <v>49.382999999999996</v>
          </cell>
          <cell r="N112">
            <v>60.453000000000003</v>
          </cell>
          <cell r="P112">
            <v>57.810182999999995</v>
          </cell>
          <cell r="Q112">
            <v>1191.0899589999999</v>
          </cell>
        </row>
      </sheetData>
      <sheetData sheetId="9">
        <row r="10">
          <cell r="I10">
            <v>26.478000000000002</v>
          </cell>
        </row>
      </sheetData>
      <sheetData sheetId="10">
        <row r="10">
          <cell r="I10">
            <v>25.681000000000001</v>
          </cell>
        </row>
      </sheetData>
      <sheetData sheetId="11">
        <row r="10">
          <cell r="I10">
            <v>35.804000000000002</v>
          </cell>
        </row>
        <row r="35">
          <cell r="D35">
            <v>10.601000000000001</v>
          </cell>
          <cell r="E35">
            <v>1.99</v>
          </cell>
          <cell r="F35">
            <v>0</v>
          </cell>
          <cell r="G35">
            <v>0</v>
          </cell>
          <cell r="J35">
            <v>0.10199999999999999</v>
          </cell>
          <cell r="K35">
            <v>0</v>
          </cell>
          <cell r="L35">
            <v>35.692715</v>
          </cell>
          <cell r="M35">
            <v>0</v>
          </cell>
          <cell r="N35">
            <v>0.35399999999999998</v>
          </cell>
          <cell r="P35">
            <v>0</v>
          </cell>
          <cell r="R35">
            <v>30.284714999999998</v>
          </cell>
        </row>
        <row r="42">
          <cell r="D42">
            <v>0.501</v>
          </cell>
          <cell r="E42">
            <v>12.891999999999999</v>
          </cell>
          <cell r="F42">
            <v>0</v>
          </cell>
          <cell r="G42">
            <v>1.248</v>
          </cell>
          <cell r="J42">
            <v>0</v>
          </cell>
          <cell r="K42">
            <v>0.73799999999999999</v>
          </cell>
          <cell r="L42">
            <v>53.693981999999998</v>
          </cell>
          <cell r="M42">
            <v>0</v>
          </cell>
          <cell r="N42">
            <v>0</v>
          </cell>
          <cell r="P42">
            <v>0</v>
          </cell>
          <cell r="R42">
            <v>69.072981999999996</v>
          </cell>
        </row>
        <row r="48">
          <cell r="D48">
            <v>315.00699999999995</v>
          </cell>
          <cell r="E48">
            <v>274.46700000000004</v>
          </cell>
          <cell r="F48">
            <v>223.97899999999998</v>
          </cell>
          <cell r="G48">
            <v>201.85300000000001</v>
          </cell>
          <cell r="J48">
            <v>155.78300000000002</v>
          </cell>
          <cell r="K48">
            <v>454.52300000000002</v>
          </cell>
          <cell r="L48">
            <v>0</v>
          </cell>
          <cell r="M48">
            <v>29.401</v>
          </cell>
          <cell r="N48">
            <v>15.782</v>
          </cell>
          <cell r="P48">
            <v>46.708255999999999</v>
          </cell>
          <cell r="R48">
            <v>1724.3632560000001</v>
          </cell>
        </row>
        <row r="87">
          <cell r="E87">
            <v>1.2999999999999999E-2</v>
          </cell>
          <cell r="F87">
            <v>0</v>
          </cell>
          <cell r="G87">
            <v>0</v>
          </cell>
        </row>
        <row r="89">
          <cell r="E89">
            <v>3.5999999999999997E-2</v>
          </cell>
          <cell r="F89">
            <v>0</v>
          </cell>
          <cell r="G89">
            <v>0</v>
          </cell>
        </row>
        <row r="90">
          <cell r="E90">
            <v>2.4E-2</v>
          </cell>
          <cell r="F90">
            <v>0</v>
          </cell>
          <cell r="G90">
            <v>0</v>
          </cell>
        </row>
        <row r="93">
          <cell r="E93">
            <v>0</v>
          </cell>
          <cell r="F93">
            <v>0.53300000000000003</v>
          </cell>
          <cell r="G93">
            <v>0</v>
          </cell>
        </row>
        <row r="94">
          <cell r="E94">
            <v>1.2999999999999999E-2</v>
          </cell>
          <cell r="F94">
            <v>0.25700000000000001</v>
          </cell>
          <cell r="G94">
            <v>0</v>
          </cell>
        </row>
        <row r="95">
          <cell r="D95">
            <v>0</v>
          </cell>
        </row>
        <row r="96">
          <cell r="D96">
            <v>0</v>
          </cell>
        </row>
        <row r="112">
          <cell r="D112">
            <v>581.79399999999998</v>
          </cell>
          <cell r="E112">
            <v>475.89000000000004</v>
          </cell>
          <cell r="F112">
            <v>324.899</v>
          </cell>
          <cell r="G112">
            <v>296.73</v>
          </cell>
          <cell r="H112">
            <v>1679.3130000000001</v>
          </cell>
          <cell r="J112">
            <v>220.65000000000003</v>
          </cell>
          <cell r="K112">
            <v>682.50000000000011</v>
          </cell>
          <cell r="L112">
            <v>127.33855700000001</v>
          </cell>
          <cell r="M112">
            <v>46.266000000000005</v>
          </cell>
          <cell r="N112">
            <v>65.074000000000012</v>
          </cell>
          <cell r="P112">
            <v>56.192532</v>
          </cell>
          <cell r="Q112">
            <v>1207.3910890000002</v>
          </cell>
        </row>
      </sheetData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16"/>
      <sheetName val="FEB16"/>
      <sheetName val="MAR16"/>
      <sheetName val="APR16"/>
      <sheetName val="MAY16"/>
      <sheetName val="JUN16"/>
      <sheetName val="JUL16"/>
      <sheetName val="AUG16"/>
      <sheetName val="SEP16"/>
      <sheetName val="OCT16"/>
      <sheetName val="NOV16"/>
      <sheetName val="DEC16"/>
      <sheetName val="JAN17"/>
    </sheetNames>
    <sheetDataSet>
      <sheetData sheetId="0">
        <row r="10">
          <cell r="I10">
            <v>21.223999999999997</v>
          </cell>
        </row>
      </sheetData>
      <sheetData sheetId="1">
        <row r="10">
          <cell r="I10">
            <v>25.704000000000001</v>
          </cell>
        </row>
      </sheetData>
      <sheetData sheetId="2">
        <row r="10">
          <cell r="I10">
            <v>25.501999999999995</v>
          </cell>
        </row>
        <row r="35">
          <cell r="D35">
            <v>11.583</v>
          </cell>
          <cell r="E35">
            <v>0.63900000000000001</v>
          </cell>
          <cell r="F35">
            <v>0</v>
          </cell>
          <cell r="G35">
            <v>0</v>
          </cell>
          <cell r="J35">
            <v>5.3999999999999999E-2</v>
          </cell>
          <cell r="K35">
            <v>0</v>
          </cell>
          <cell r="L35">
            <v>40.240334000000004</v>
          </cell>
          <cell r="M35">
            <v>0</v>
          </cell>
          <cell r="P35">
            <v>0</v>
          </cell>
          <cell r="R35">
            <v>24.532334000000013</v>
          </cell>
        </row>
        <row r="42">
          <cell r="D42">
            <v>15.534000000000001</v>
          </cell>
          <cell r="E42">
            <v>16.245999999999999</v>
          </cell>
          <cell r="F42">
            <v>6.4</v>
          </cell>
          <cell r="G42">
            <v>0.20799999999999999</v>
          </cell>
          <cell r="J42">
            <v>0</v>
          </cell>
          <cell r="K42">
            <v>2.6080000000000001</v>
          </cell>
          <cell r="L42">
            <v>42.404360000000004</v>
          </cell>
          <cell r="M42">
            <v>0</v>
          </cell>
          <cell r="P42">
            <v>0</v>
          </cell>
          <cell r="R42">
            <v>83.400360000000006</v>
          </cell>
        </row>
        <row r="48">
          <cell r="D48">
            <v>396.803</v>
          </cell>
          <cell r="E48">
            <v>197.14400000000001</v>
          </cell>
          <cell r="F48">
            <v>130.017</v>
          </cell>
          <cell r="G48">
            <v>166.61500000000001</v>
          </cell>
          <cell r="J48">
            <v>161.46800000000002</v>
          </cell>
          <cell r="K48">
            <v>350.41</v>
          </cell>
          <cell r="L48">
            <v>0</v>
          </cell>
          <cell r="M48">
            <v>24.542000000000002</v>
          </cell>
          <cell r="P48">
            <v>41.394998999999999</v>
          </cell>
          <cell r="R48">
            <v>1481.6419989999999</v>
          </cell>
        </row>
        <row r="112">
          <cell r="D112">
            <v>648.88300000000004</v>
          </cell>
          <cell r="E112">
            <v>329.53800000000001</v>
          </cell>
          <cell r="F112">
            <v>222.459</v>
          </cell>
          <cell r="G112">
            <v>254.67000000000002</v>
          </cell>
          <cell r="J112">
            <v>228.50200000000001</v>
          </cell>
          <cell r="K112">
            <v>605.68799999999999</v>
          </cell>
          <cell r="L112">
            <v>114.44286300000002</v>
          </cell>
          <cell r="M112">
            <v>40.666000000000004</v>
          </cell>
          <cell r="N112">
            <v>42.331999999999994</v>
          </cell>
          <cell r="P112">
            <v>53.107393000000002</v>
          </cell>
          <cell r="R112">
            <v>2549.6582560000002</v>
          </cell>
        </row>
      </sheetData>
      <sheetData sheetId="3">
        <row r="10">
          <cell r="I10">
            <v>19.807000000000002</v>
          </cell>
        </row>
      </sheetData>
      <sheetData sheetId="4">
        <row r="10">
          <cell r="I10">
            <v>28.847999999999999</v>
          </cell>
        </row>
      </sheetData>
      <sheetData sheetId="5">
        <row r="10">
          <cell r="I10">
            <v>21.305999999999997</v>
          </cell>
        </row>
        <row r="35">
          <cell r="D35">
            <v>14.959999999999999</v>
          </cell>
          <cell r="E35">
            <v>0.57399999999999995</v>
          </cell>
          <cell r="F35">
            <v>0</v>
          </cell>
          <cell r="G35">
            <v>0</v>
          </cell>
          <cell r="J35">
            <v>0.11600000000000001</v>
          </cell>
          <cell r="K35">
            <v>0</v>
          </cell>
          <cell r="L35">
            <v>43.734667000000002</v>
          </cell>
          <cell r="M35">
            <v>0</v>
          </cell>
          <cell r="N35">
            <v>0.4</v>
          </cell>
          <cell r="P35">
            <v>0</v>
          </cell>
          <cell r="R35">
            <v>31.115667000000002</v>
          </cell>
        </row>
        <row r="42">
          <cell r="D42">
            <v>13.758999999999999</v>
          </cell>
          <cell r="E42">
            <v>16.309000000000001</v>
          </cell>
          <cell r="F42">
            <v>6.3120000000000003</v>
          </cell>
          <cell r="G42">
            <v>0.504</v>
          </cell>
          <cell r="J42">
            <v>0</v>
          </cell>
          <cell r="K42">
            <v>2.2749999999999999</v>
          </cell>
          <cell r="L42">
            <v>41.722712000000001</v>
          </cell>
          <cell r="M42">
            <v>0</v>
          </cell>
          <cell r="N42">
            <v>0</v>
          </cell>
          <cell r="P42">
            <v>0</v>
          </cell>
          <cell r="R42">
            <v>80.881711999999993</v>
          </cell>
        </row>
        <row r="48">
          <cell r="D48">
            <v>401.67200000000003</v>
          </cell>
          <cell r="E48">
            <v>207.28800000000001</v>
          </cell>
          <cell r="F48">
            <v>140.17500000000001</v>
          </cell>
          <cell r="G48">
            <v>182.67500000000001</v>
          </cell>
          <cell r="J48">
            <v>160.82500000000002</v>
          </cell>
          <cell r="K48">
            <v>353.81700000000001</v>
          </cell>
          <cell r="L48">
            <v>0</v>
          </cell>
          <cell r="M48">
            <v>25.078000000000003</v>
          </cell>
          <cell r="N48">
            <v>2.9530000000000003</v>
          </cell>
          <cell r="P48">
            <v>42.676856000000001</v>
          </cell>
          <cell r="R48">
            <v>1524.0198559999999</v>
          </cell>
        </row>
        <row r="112">
          <cell r="D112">
            <v>623.48799999999994</v>
          </cell>
          <cell r="E112">
            <v>341.98400000000004</v>
          </cell>
          <cell r="F112">
            <v>231.37900000000002</v>
          </cell>
          <cell r="G112">
            <v>246.49199999999999</v>
          </cell>
          <cell r="J112">
            <v>227.21899999999999</v>
          </cell>
          <cell r="K112">
            <v>606.55500000000006</v>
          </cell>
          <cell r="L112">
            <v>121.97018600000001</v>
          </cell>
          <cell r="M112">
            <v>41.623000000000005</v>
          </cell>
          <cell r="N112">
            <v>42.998000000000005</v>
          </cell>
          <cell r="P112">
            <v>53.456266999999997</v>
          </cell>
          <cell r="R112">
            <v>2546.5344530000002</v>
          </cell>
        </row>
      </sheetData>
      <sheetData sheetId="6">
        <row r="10">
          <cell r="I10">
            <v>20.929000000000002</v>
          </cell>
        </row>
      </sheetData>
      <sheetData sheetId="7">
        <row r="10">
          <cell r="I10">
            <v>28.007000000000005</v>
          </cell>
        </row>
      </sheetData>
      <sheetData sheetId="8">
        <row r="10">
          <cell r="I10">
            <v>22.616999999999997</v>
          </cell>
        </row>
        <row r="35">
          <cell r="D35">
            <v>10.817</v>
          </cell>
          <cell r="E35">
            <v>0.91200000000000003</v>
          </cell>
          <cell r="F35">
            <v>0</v>
          </cell>
          <cell r="G35">
            <v>0</v>
          </cell>
          <cell r="J35">
            <v>0.11600000000000001</v>
          </cell>
          <cell r="K35">
            <v>0</v>
          </cell>
          <cell r="L35">
            <v>43.814076</v>
          </cell>
          <cell r="M35">
            <v>0</v>
          </cell>
          <cell r="N35">
            <v>0.4</v>
          </cell>
          <cell r="P35">
            <v>0</v>
          </cell>
          <cell r="R35">
            <v>28.512076</v>
          </cell>
        </row>
        <row r="42">
          <cell r="D42">
            <v>0.39099999999999996</v>
          </cell>
          <cell r="E42">
            <v>14.84</v>
          </cell>
          <cell r="F42">
            <v>6.2210000000000001</v>
          </cell>
          <cell r="G42">
            <v>0.23699999999999999</v>
          </cell>
          <cell r="J42">
            <v>0</v>
          </cell>
          <cell r="K42">
            <v>2.0369999999999999</v>
          </cell>
          <cell r="L42">
            <v>53.417806999999996</v>
          </cell>
          <cell r="M42">
            <v>0</v>
          </cell>
          <cell r="N42">
            <v>0</v>
          </cell>
          <cell r="P42">
            <v>0</v>
          </cell>
          <cell r="R42">
            <v>77.143806999999995</v>
          </cell>
        </row>
        <row r="48">
          <cell r="D48">
            <v>395.13400000000001</v>
          </cell>
          <cell r="E48">
            <v>217.16</v>
          </cell>
          <cell r="F48">
            <v>168.947</v>
          </cell>
          <cell r="G48">
            <v>185.35300000000001</v>
          </cell>
          <cell r="J48">
            <v>157.238</v>
          </cell>
          <cell r="K48">
            <v>376.38800000000003</v>
          </cell>
          <cell r="L48">
            <v>0</v>
          </cell>
          <cell r="M48">
            <v>25.935000000000002</v>
          </cell>
          <cell r="N48">
            <v>9.1269999999999989</v>
          </cell>
          <cell r="P48">
            <v>44.373591999999995</v>
          </cell>
          <cell r="R48">
            <v>1586.515592</v>
          </cell>
        </row>
        <row r="112">
          <cell r="D112">
            <v>620.43399999999997</v>
          </cell>
          <cell r="E112">
            <v>315.09100000000001</v>
          </cell>
          <cell r="F112">
            <v>251.179</v>
          </cell>
          <cell r="G112">
            <v>261.84399999999999</v>
          </cell>
          <cell r="J112">
            <v>227.99799999999999</v>
          </cell>
          <cell r="K112">
            <v>624.90100000000007</v>
          </cell>
          <cell r="L112">
            <v>131.99671999999998</v>
          </cell>
          <cell r="M112">
            <v>43.539000000000009</v>
          </cell>
          <cell r="N112">
            <v>55.533000000000001</v>
          </cell>
          <cell r="P112">
            <v>54.034773000000001</v>
          </cell>
          <cell r="R112">
            <v>2595.9204930000001</v>
          </cell>
        </row>
      </sheetData>
      <sheetData sheetId="9">
        <row r="10">
          <cell r="I10">
            <v>27.38</v>
          </cell>
        </row>
      </sheetData>
      <sheetData sheetId="10">
        <row r="10">
          <cell r="I10">
            <v>25.427</v>
          </cell>
        </row>
      </sheetData>
      <sheetData sheetId="11">
        <row r="10">
          <cell r="I10">
            <v>38.499000000000002</v>
          </cell>
        </row>
        <row r="35">
          <cell r="D35">
            <v>11.718999999999999</v>
          </cell>
          <cell r="E35">
            <v>2.1059999999999999</v>
          </cell>
          <cell r="F35">
            <v>0</v>
          </cell>
          <cell r="G35">
            <v>0</v>
          </cell>
          <cell r="J35">
            <v>4.5999999999999999E-2</v>
          </cell>
          <cell r="K35">
            <v>0</v>
          </cell>
          <cell r="L35">
            <v>42.571503</v>
          </cell>
          <cell r="M35">
            <v>0</v>
          </cell>
          <cell r="N35">
            <v>0.35599999999999998</v>
          </cell>
          <cell r="P35">
            <v>0</v>
          </cell>
          <cell r="R35">
            <v>29.859503000000004</v>
          </cell>
        </row>
        <row r="42">
          <cell r="D42">
            <v>0.38600000000000001</v>
          </cell>
          <cell r="E42">
            <v>14.594000000000001</v>
          </cell>
          <cell r="F42">
            <v>6.1269999999999998</v>
          </cell>
          <cell r="G42">
            <v>0.56599999999999995</v>
          </cell>
          <cell r="J42">
            <v>0</v>
          </cell>
          <cell r="K42">
            <v>1.792</v>
          </cell>
          <cell r="L42">
            <v>53.367179999999998</v>
          </cell>
          <cell r="M42">
            <v>0</v>
          </cell>
          <cell r="N42">
            <v>0</v>
          </cell>
          <cell r="P42">
            <v>0</v>
          </cell>
          <cell r="R42">
            <v>76.832179999999994</v>
          </cell>
        </row>
        <row r="48">
          <cell r="D48">
            <v>381.02100000000007</v>
          </cell>
          <cell r="E48">
            <v>227.958</v>
          </cell>
          <cell r="F48">
            <v>181.95400000000001</v>
          </cell>
          <cell r="G48">
            <v>192.19</v>
          </cell>
          <cell r="J48">
            <v>157.136</v>
          </cell>
          <cell r="K48">
            <v>414.82499999999999</v>
          </cell>
          <cell r="L48">
            <v>0</v>
          </cell>
          <cell r="M48">
            <v>27.119000000000003</v>
          </cell>
          <cell r="N48">
            <v>9.1890000000000001</v>
          </cell>
          <cell r="P48">
            <v>46.613855999999998</v>
          </cell>
          <cell r="R48">
            <v>1644.8658560000001</v>
          </cell>
        </row>
        <row r="112">
          <cell r="D112">
            <v>596.7360000000001</v>
          </cell>
          <cell r="E112">
            <v>338.29200000000003</v>
          </cell>
          <cell r="F112">
            <v>264.21800000000002</v>
          </cell>
          <cell r="G112">
            <v>258.79600000000005</v>
          </cell>
          <cell r="J112">
            <v>229.387</v>
          </cell>
          <cell r="K112">
            <v>639.54899999999998</v>
          </cell>
          <cell r="L112">
            <v>131.65378799999999</v>
          </cell>
          <cell r="M112">
            <v>43.678000000000004</v>
          </cell>
          <cell r="N112">
            <v>70.483999999999995</v>
          </cell>
          <cell r="P112">
            <v>56.212361000000001</v>
          </cell>
          <cell r="R112">
            <v>2638.3761489999997</v>
          </cell>
        </row>
      </sheetData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15"/>
      <sheetName val="JUL15"/>
      <sheetName val="AUG15"/>
      <sheetName val="SEP15"/>
      <sheetName val="OCT15"/>
      <sheetName val="NOV15"/>
      <sheetName val="DEC15"/>
    </sheetNames>
    <sheetDataSet>
      <sheetData sheetId="0">
        <row r="9">
          <cell r="I9">
            <v>224.67599999999999</v>
          </cell>
        </row>
        <row r="36">
          <cell r="D36">
            <v>0</v>
          </cell>
          <cell r="E36">
            <v>17.736000000000001</v>
          </cell>
          <cell r="F36">
            <v>0.46400000000000002</v>
          </cell>
          <cell r="G36">
            <v>9.0999999999999998E-2</v>
          </cell>
          <cell r="H36">
            <v>0</v>
          </cell>
          <cell r="K36">
            <v>0.124</v>
          </cell>
          <cell r="L36">
            <v>0</v>
          </cell>
          <cell r="M36">
            <v>17.047000000000001</v>
          </cell>
          <cell r="N36">
            <v>0</v>
          </cell>
          <cell r="Q36">
            <v>0</v>
          </cell>
          <cell r="S36">
            <v>11.001000000000001</v>
          </cell>
        </row>
        <row r="43">
          <cell r="E43">
            <v>17.119</v>
          </cell>
          <cell r="F43">
            <v>11.326000000000001</v>
          </cell>
          <cell r="G43">
            <v>5.71</v>
          </cell>
          <cell r="H43">
            <v>2.238</v>
          </cell>
          <cell r="K43">
            <v>0</v>
          </cell>
          <cell r="L43">
            <v>3.919</v>
          </cell>
          <cell r="M43">
            <v>44.491999999999997</v>
          </cell>
          <cell r="N43">
            <v>0</v>
          </cell>
          <cell r="Q43">
            <v>0</v>
          </cell>
          <cell r="S43">
            <v>84.804000000000002</v>
          </cell>
        </row>
        <row r="49">
          <cell r="D49">
            <v>7.3550000000000004</v>
          </cell>
          <cell r="E49">
            <v>383.608</v>
          </cell>
          <cell r="F49">
            <v>166.66199999999998</v>
          </cell>
          <cell r="G49">
            <v>151.41000000000003</v>
          </cell>
          <cell r="H49">
            <v>150.35</v>
          </cell>
          <cell r="K49">
            <v>156.809</v>
          </cell>
          <cell r="L49">
            <v>311.70999999999998</v>
          </cell>
          <cell r="M49">
            <v>0</v>
          </cell>
          <cell r="N49">
            <v>24.682000000000002</v>
          </cell>
          <cell r="Q49">
            <v>40.850732999999998</v>
          </cell>
          <cell r="S49">
            <v>1400.2967330000001</v>
          </cell>
        </row>
        <row r="113">
          <cell r="D113">
            <v>527.69100000000003</v>
          </cell>
          <cell r="E113">
            <v>637.2349999999999</v>
          </cell>
          <cell r="F113">
            <v>281.65600000000001</v>
          </cell>
          <cell r="G113">
            <v>213.053</v>
          </cell>
          <cell r="H113">
            <v>244.26600000000002</v>
          </cell>
          <cell r="K113">
            <v>224.69899999999998</v>
          </cell>
          <cell r="L113">
            <v>566.76</v>
          </cell>
          <cell r="M113">
            <v>98.695999999999998</v>
          </cell>
          <cell r="N113">
            <v>39.812000000000005</v>
          </cell>
          <cell r="O113">
            <v>27.143999999999998</v>
          </cell>
          <cell r="Q113">
            <v>47.986017000000004</v>
          </cell>
          <cell r="S113">
            <v>2918.3680169999998</v>
          </cell>
        </row>
      </sheetData>
      <sheetData sheetId="1">
        <row r="10">
          <cell r="I10">
            <v>22.569000000000003</v>
          </cell>
        </row>
      </sheetData>
      <sheetData sheetId="2">
        <row r="10">
          <cell r="I10">
            <v>26.282999999999998</v>
          </cell>
        </row>
      </sheetData>
      <sheetData sheetId="3">
        <row r="10">
          <cell r="I10">
            <v>22.387999999999998</v>
          </cell>
        </row>
        <row r="35">
          <cell r="D35">
            <v>13.196</v>
          </cell>
          <cell r="E35">
            <v>0.371</v>
          </cell>
          <cell r="F35">
            <v>0</v>
          </cell>
          <cell r="G35">
            <v>0</v>
          </cell>
          <cell r="J35">
            <v>0.124</v>
          </cell>
          <cell r="K35">
            <v>0</v>
          </cell>
          <cell r="L35">
            <v>32.709575000000001</v>
          </cell>
          <cell r="M35">
            <v>0</v>
          </cell>
          <cell r="P35">
            <v>0</v>
          </cell>
          <cell r="R35">
            <v>19.351299000000008</v>
          </cell>
        </row>
        <row r="42">
          <cell r="D42">
            <v>15.89</v>
          </cell>
          <cell r="E42">
            <v>11.282000000000002</v>
          </cell>
          <cell r="F42">
            <v>5.68</v>
          </cell>
          <cell r="G42">
            <v>2.8519999999999999</v>
          </cell>
          <cell r="J42">
            <v>0</v>
          </cell>
          <cell r="K42">
            <v>3.2719999999999998</v>
          </cell>
          <cell r="L42">
            <v>43.589176999999999</v>
          </cell>
          <cell r="M42">
            <v>0</v>
          </cell>
          <cell r="P42">
            <v>0</v>
          </cell>
          <cell r="R42">
            <v>82.565177000000006</v>
          </cell>
        </row>
        <row r="48">
          <cell r="D48">
            <v>374.29100000000005</v>
          </cell>
          <cell r="E48">
            <v>175.44</v>
          </cell>
          <cell r="F48">
            <v>167.06299999999999</v>
          </cell>
          <cell r="G48">
            <v>149.614</v>
          </cell>
          <cell r="J48">
            <v>154.99299999999999</v>
          </cell>
          <cell r="K48">
            <v>331.32900000000001</v>
          </cell>
          <cell r="L48">
            <v>0</v>
          </cell>
          <cell r="M48">
            <v>24.700000000000003</v>
          </cell>
          <cell r="P48">
            <v>41.118774999999999</v>
          </cell>
          <cell r="R48">
            <v>1425.4087749999999</v>
          </cell>
        </row>
        <row r="112">
          <cell r="D112">
            <v>621.35899999999992</v>
          </cell>
          <cell r="E112">
            <v>288.262</v>
          </cell>
          <cell r="F112">
            <v>214.83699999999999</v>
          </cell>
          <cell r="G112">
            <v>250.453</v>
          </cell>
          <cell r="J112">
            <v>221.49299999999999</v>
          </cell>
          <cell r="K112">
            <v>577.87199999999996</v>
          </cell>
          <cell r="L112">
            <v>103.514939</v>
          </cell>
          <cell r="M112">
            <v>40.45300000000001</v>
          </cell>
          <cell r="N112">
            <v>22.812614999999997</v>
          </cell>
          <cell r="P112">
            <v>49.003515</v>
          </cell>
          <cell r="R112">
            <v>2399.430069</v>
          </cell>
        </row>
      </sheetData>
      <sheetData sheetId="4">
        <row r="10">
          <cell r="I10">
            <v>18.712</v>
          </cell>
        </row>
      </sheetData>
      <sheetData sheetId="5">
        <row r="10">
          <cell r="I10">
            <v>22.335999999999999</v>
          </cell>
        </row>
      </sheetData>
      <sheetData sheetId="6">
        <row r="10">
          <cell r="I10">
            <v>28.984999999999999</v>
          </cell>
        </row>
        <row r="35">
          <cell r="D35">
            <v>18.434000000000001</v>
          </cell>
          <cell r="E35">
            <v>0.35399999999999998</v>
          </cell>
          <cell r="F35">
            <v>0</v>
          </cell>
          <cell r="G35">
            <v>0</v>
          </cell>
          <cell r="J35">
            <v>5.3999999999999999E-2</v>
          </cell>
          <cell r="K35">
            <v>0</v>
          </cell>
          <cell r="L35">
            <v>36.422127000000003</v>
          </cell>
          <cell r="M35">
            <v>0</v>
          </cell>
          <cell r="P35">
            <v>0</v>
          </cell>
          <cell r="R35">
            <v>28.876127000000007</v>
          </cell>
        </row>
        <row r="42">
          <cell r="D42">
            <v>15.547000000000001</v>
          </cell>
          <cell r="E42">
            <v>16.41</v>
          </cell>
          <cell r="F42">
            <v>5.5</v>
          </cell>
          <cell r="G42">
            <v>1.669</v>
          </cell>
          <cell r="J42">
            <v>0</v>
          </cell>
          <cell r="K42">
            <v>2.907</v>
          </cell>
          <cell r="L42">
            <v>43.258555000000001</v>
          </cell>
          <cell r="M42">
            <v>0</v>
          </cell>
          <cell r="P42">
            <v>0</v>
          </cell>
          <cell r="R42">
            <v>85.291554999999988</v>
          </cell>
        </row>
        <row r="48">
          <cell r="D48">
            <v>369.755</v>
          </cell>
          <cell r="E48">
            <v>180.19299999999998</v>
          </cell>
          <cell r="F48">
            <v>132.96699999999998</v>
          </cell>
          <cell r="G48">
            <v>156.64400000000001</v>
          </cell>
          <cell r="J48">
            <v>163.24200000000002</v>
          </cell>
          <cell r="K48">
            <v>340.43799999999999</v>
          </cell>
          <cell r="L48">
            <v>0</v>
          </cell>
          <cell r="M48">
            <v>24.687000000000001</v>
          </cell>
          <cell r="P48">
            <v>43.297521000000003</v>
          </cell>
          <cell r="R48">
            <v>1423.2325209999999</v>
          </cell>
        </row>
        <row r="112">
          <cell r="D112">
            <v>631.19799999999987</v>
          </cell>
          <cell r="E112">
            <v>304.18999999999994</v>
          </cell>
          <cell r="F112">
            <v>231.78</v>
          </cell>
          <cell r="G112">
            <v>240.54</v>
          </cell>
          <cell r="J112">
            <v>228.75</v>
          </cell>
          <cell r="K112">
            <v>591.04699999999991</v>
          </cell>
          <cell r="L112">
            <v>107.337538</v>
          </cell>
          <cell r="M112">
            <v>40.542000000000002</v>
          </cell>
          <cell r="N112">
            <v>41.000999999999998</v>
          </cell>
          <cell r="P112">
            <v>52.674056</v>
          </cell>
          <cell r="R112">
            <v>2478.4295939999997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BS Source Data"/>
      <sheetName val="CBS-CS"/>
      <sheetName val="CBS-1SR"/>
      <sheetName val="ODC Source Data"/>
      <sheetName val="ODC-CS"/>
      <sheetName val="ODC-2SR"/>
      <sheetName val="MA-5SR"/>
      <sheetName val="OFC Source Data"/>
      <sheetName val="OFC-CS"/>
      <sheetName val="OFC-4SR"/>
      <sheetName val="ODC Form"/>
      <sheetName val="20R"/>
      <sheetName val="10R"/>
      <sheetName val="STA-4SF"/>
      <sheetName val="STA-5SF"/>
      <sheetName val="APD-CBS"/>
      <sheetName val="APD-ODC"/>
      <sheetName val="APD-DC"/>
      <sheetName val="INT-06R"/>
      <sheetName val="OLD INT-06R"/>
      <sheetName val="Fund Accounts"/>
      <sheetName val="STA-1SF"/>
      <sheetName val="STA-2SF"/>
      <sheetName val="STA-3SF"/>
    </sheetNames>
    <sheetDataSet>
      <sheetData sheetId="0">
        <row r="2">
          <cell r="HB2">
            <v>440105</v>
          </cell>
        </row>
      </sheetData>
      <sheetData sheetId="1">
        <row r="275">
          <cell r="IX275">
            <v>1210.9279999999999</v>
          </cell>
          <cell r="JA275">
            <v>1364.2539999999999</v>
          </cell>
          <cell r="JD275">
            <v>1396.5410000000002</v>
          </cell>
          <cell r="JH275">
            <v>1563.126</v>
          </cell>
        </row>
        <row r="657">
          <cell r="GD657"/>
          <cell r="GG657"/>
          <cell r="GJ657"/>
          <cell r="GM657"/>
          <cell r="GP657"/>
          <cell r="GS657"/>
        </row>
        <row r="658">
          <cell r="GV658">
            <v>651.452</v>
          </cell>
          <cell r="GY658">
            <v>679.68200000000002</v>
          </cell>
          <cell r="HB658">
            <v>700.31099999999992</v>
          </cell>
          <cell r="HE658">
            <v>743.01100000000008</v>
          </cell>
          <cell r="HH658">
            <v>755.81000000000006</v>
          </cell>
          <cell r="HK658">
            <v>756.55</v>
          </cell>
          <cell r="HN658">
            <v>793.42699999999991</v>
          </cell>
          <cell r="HQ658">
            <v>848.88999999999987</v>
          </cell>
          <cell r="HT658">
            <v>936.42900000000009</v>
          </cell>
          <cell r="HW658">
            <v>982.03499999999997</v>
          </cell>
          <cell r="HZ658">
            <v>961.39700000000005</v>
          </cell>
          <cell r="IC658">
            <v>978.70999999999992</v>
          </cell>
          <cell r="IF658">
            <v>1017.754</v>
          </cell>
          <cell r="II658">
            <v>1008.49</v>
          </cell>
          <cell r="IL658">
            <v>960.42100000000005</v>
          </cell>
          <cell r="IO658">
            <v>1049.0419999999999</v>
          </cell>
          <cell r="IR658">
            <v>1030.4179999999999</v>
          </cell>
          <cell r="IV658">
            <v>1151.7799999999997</v>
          </cell>
        </row>
      </sheetData>
      <sheetData sheetId="2"/>
      <sheetData sheetId="3">
        <row r="40">
          <cell r="GG40">
            <v>14.667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LAC"/>
      <sheetName val="SLAC newform"/>
      <sheetName val="DBS"/>
      <sheetName val="SHC"/>
      <sheetName val="UTOS"/>
      <sheetName val="GIC"/>
      <sheetName val="SNPF"/>
      <sheetName val="Classification Scheme"/>
      <sheetName val="OFC-4SR"/>
      <sheetName val="STA-4SG"/>
      <sheetName val="APD-OFC"/>
      <sheetName val="UTOS SF"/>
      <sheetName val="Refreshable"/>
      <sheetName val="Reformable"/>
      <sheetName val="SLAC (WAL)"/>
      <sheetName val="interim form"/>
      <sheetName val="Sheet1"/>
      <sheetName val="Sheet2"/>
      <sheetName val="interim form_EDITTED"/>
    </sheetNames>
    <sheetDataSet>
      <sheetData sheetId="0">
        <row r="113">
          <cell r="FL113">
            <v>51.475000000000001</v>
          </cell>
        </row>
      </sheetData>
      <sheetData sheetId="1"/>
      <sheetData sheetId="2">
        <row r="78">
          <cell r="FL78">
            <v>208.31400000000002</v>
          </cell>
        </row>
      </sheetData>
      <sheetData sheetId="3">
        <row r="92">
          <cell r="FL92">
            <v>78.682230000000004</v>
          </cell>
        </row>
      </sheetData>
      <sheetData sheetId="4">
        <row r="73">
          <cell r="CJ73">
            <v>0.112105</v>
          </cell>
        </row>
      </sheetData>
      <sheetData sheetId="5">
        <row r="101">
          <cell r="EB101">
            <v>38.447999999999993</v>
          </cell>
        </row>
      </sheetData>
      <sheetData sheetId="6">
        <row r="80">
          <cell r="FL80">
            <v>865.23899999999992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DEBCD-2FB4-4CCB-B34B-1834A5F7A70B}">
  <sheetPr>
    <tabColor theme="0"/>
  </sheetPr>
  <dimension ref="A1:GL246"/>
  <sheetViews>
    <sheetView showGridLines="0" tabSelected="1" zoomScale="110" zoomScaleNormal="110" workbookViewId="0">
      <pane xSplit="58" ySplit="6" topLeftCell="CG7" activePane="bottomRight" state="frozen"/>
      <selection activeCell="D392" sqref="D392"/>
      <selection pane="topRight" activeCell="D392" sqref="D392"/>
      <selection pane="bottomLeft" activeCell="D392" sqref="D392"/>
      <selection pane="bottomRight" activeCell="CH31" sqref="CH31"/>
    </sheetView>
  </sheetViews>
  <sheetFormatPr defaultColWidth="5.81640625" defaultRowHeight="11.25" x14ac:dyDescent="0.2"/>
  <cols>
    <col min="1" max="1" width="1.54296875" style="1" customWidth="1"/>
    <col min="2" max="2" width="23.26953125" style="1" customWidth="1"/>
    <col min="3" max="66" width="4.36328125" style="1" hidden="1" customWidth="1"/>
    <col min="67" max="70" width="4.54296875" style="1" hidden="1" customWidth="1"/>
    <col min="71" max="75" width="4.1796875" style="1" hidden="1" customWidth="1"/>
    <col min="76" max="77" width="4.1796875" style="2" hidden="1" customWidth="1"/>
    <col min="78" max="78" width="4.7265625" style="2" hidden="1" customWidth="1"/>
    <col min="79" max="80" width="5.54296875" style="2" hidden="1" customWidth="1"/>
    <col min="81" max="81" width="4.26953125" style="2" hidden="1" customWidth="1"/>
    <col min="82" max="82" width="4.81640625" style="2" hidden="1" customWidth="1"/>
    <col min="83" max="83" width="4.7265625" style="2" hidden="1" customWidth="1"/>
    <col min="84" max="89" width="4.7265625" style="2" customWidth="1"/>
    <col min="90" max="90" width="4.7265625" style="120" customWidth="1"/>
    <col min="91" max="95" width="4.7265625" style="2" customWidth="1"/>
    <col min="96" max="169" width="4.36328125" style="1" hidden="1" customWidth="1"/>
    <col min="170" max="170" width="4.36328125" style="2" hidden="1" customWidth="1"/>
    <col min="171" max="175" width="4.36328125" style="1" hidden="1" customWidth="1"/>
    <col min="176" max="182" width="4.36328125" style="1" customWidth="1"/>
    <col min="183" max="183" width="5.90625" style="1" customWidth="1"/>
    <col min="184" max="188" width="5.81640625" style="1"/>
    <col min="189" max="189" width="2.54296875" style="1" customWidth="1"/>
    <col min="190" max="16384" width="5.81640625" style="1"/>
  </cols>
  <sheetData>
    <row r="1" spans="1:194" ht="11.25" customHeight="1" x14ac:dyDescent="0.2">
      <c r="A1" s="112" t="s">
        <v>59</v>
      </c>
      <c r="B1" s="17"/>
      <c r="D1" s="111"/>
      <c r="E1" s="111"/>
      <c r="F1" s="111"/>
      <c r="J1" s="111"/>
      <c r="L1" s="106"/>
      <c r="M1" s="106"/>
      <c r="O1" s="106"/>
      <c r="P1" s="106"/>
      <c r="Q1" s="106"/>
      <c r="R1" s="106"/>
      <c r="T1" s="106"/>
      <c r="U1" s="106"/>
      <c r="X1" s="106"/>
      <c r="Z1" s="106"/>
      <c r="AA1" s="106"/>
      <c r="AC1" s="106"/>
      <c r="AD1" s="106"/>
      <c r="AE1" s="106"/>
      <c r="AF1" s="106"/>
      <c r="AG1" s="106"/>
      <c r="AI1" s="106"/>
      <c r="AJ1" s="106"/>
      <c r="AK1" s="111" t="s">
        <v>58</v>
      </c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0" t="s">
        <v>58</v>
      </c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</row>
    <row r="2" spans="1:194" ht="11.25" customHeight="1" x14ac:dyDescent="0.2">
      <c r="A2" s="17"/>
      <c r="B2" s="17"/>
      <c r="D2" s="109"/>
      <c r="E2" s="109"/>
      <c r="F2" s="109"/>
      <c r="J2" s="109"/>
      <c r="L2" s="106"/>
      <c r="M2" s="106"/>
      <c r="O2" s="106"/>
      <c r="P2" s="106"/>
      <c r="Q2" s="106"/>
      <c r="R2" s="106"/>
      <c r="T2" s="106"/>
      <c r="U2" s="106"/>
      <c r="X2" s="106"/>
      <c r="Z2" s="106"/>
      <c r="AA2" s="106"/>
      <c r="AC2" s="106"/>
      <c r="AD2" s="106"/>
      <c r="AE2" s="106"/>
      <c r="AF2" s="106"/>
      <c r="AG2" s="106"/>
      <c r="AI2" s="106"/>
      <c r="AJ2" s="106"/>
      <c r="AK2" s="109" t="s">
        <v>57</v>
      </c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8" t="s">
        <v>56</v>
      </c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</row>
    <row r="3" spans="1:194" ht="11.25" customHeight="1" x14ac:dyDescent="0.2">
      <c r="A3" s="17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13"/>
      <c r="CM3" s="107"/>
      <c r="CN3" s="107"/>
      <c r="CO3" s="107"/>
      <c r="CP3" s="107"/>
      <c r="CQ3" s="107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</row>
    <row r="4" spans="1:194" ht="12.75" customHeight="1" x14ac:dyDescent="0.2">
      <c r="A4" s="105" t="s">
        <v>55</v>
      </c>
      <c r="B4" s="104"/>
      <c r="C4" s="95" t="s">
        <v>54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4"/>
      <c r="CR4" s="95" t="s">
        <v>53</v>
      </c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103"/>
    </row>
    <row r="5" spans="1:194" ht="12.75" customHeight="1" x14ac:dyDescent="0.2">
      <c r="A5" s="48"/>
      <c r="B5" s="102"/>
      <c r="C5" s="101" t="s">
        <v>52</v>
      </c>
      <c r="D5" s="100"/>
      <c r="E5" s="100"/>
      <c r="F5" s="99"/>
      <c r="G5" s="100" t="s">
        <v>51</v>
      </c>
      <c r="H5" s="100"/>
      <c r="I5" s="100"/>
      <c r="J5" s="100"/>
      <c r="K5" s="101" t="s">
        <v>50</v>
      </c>
      <c r="L5" s="100"/>
      <c r="M5" s="100"/>
      <c r="N5" s="99"/>
      <c r="O5" s="100" t="s">
        <v>49</v>
      </c>
      <c r="P5" s="100"/>
      <c r="Q5" s="100"/>
      <c r="R5" s="100"/>
      <c r="S5" s="101" t="s">
        <v>48</v>
      </c>
      <c r="T5" s="100"/>
      <c r="U5" s="100"/>
      <c r="V5" s="99"/>
      <c r="W5" s="100" t="s">
        <v>47</v>
      </c>
      <c r="X5" s="100"/>
      <c r="Y5" s="100"/>
      <c r="Z5" s="100"/>
      <c r="AA5" s="101" t="s">
        <v>46</v>
      </c>
      <c r="AB5" s="100"/>
      <c r="AC5" s="100"/>
      <c r="AD5" s="99"/>
      <c r="AE5" s="95" t="s">
        <v>45</v>
      </c>
      <c r="AF5" s="93"/>
      <c r="AG5" s="93"/>
      <c r="AH5" s="94"/>
      <c r="AI5" s="93" t="s">
        <v>44</v>
      </c>
      <c r="AJ5" s="93"/>
      <c r="AK5" s="93"/>
      <c r="AL5" s="93"/>
      <c r="AM5" s="95" t="s">
        <v>43</v>
      </c>
      <c r="AN5" s="93"/>
      <c r="AO5" s="93"/>
      <c r="AP5" s="94"/>
      <c r="AQ5" s="93" t="s">
        <v>42</v>
      </c>
      <c r="AR5" s="93"/>
      <c r="AS5" s="93"/>
      <c r="AT5" s="93"/>
      <c r="AU5" s="95" t="s">
        <v>41</v>
      </c>
      <c r="AV5" s="93"/>
      <c r="AW5" s="93"/>
      <c r="AX5" s="94"/>
      <c r="AY5" s="93" t="s">
        <v>40</v>
      </c>
      <c r="AZ5" s="93"/>
      <c r="BA5" s="93"/>
      <c r="BB5" s="93"/>
      <c r="BC5" s="95" t="s">
        <v>39</v>
      </c>
      <c r="BD5" s="93"/>
      <c r="BE5" s="93"/>
      <c r="BF5" s="94"/>
      <c r="BG5" s="95" t="s">
        <v>38</v>
      </c>
      <c r="BH5" s="93"/>
      <c r="BI5" s="93"/>
      <c r="BJ5" s="94"/>
      <c r="BK5" s="79"/>
      <c r="BL5" s="93" t="s">
        <v>37</v>
      </c>
      <c r="BM5" s="93"/>
      <c r="BN5" s="94"/>
      <c r="BO5" s="93" t="s">
        <v>36</v>
      </c>
      <c r="BP5" s="93"/>
      <c r="BQ5" s="93"/>
      <c r="BR5" s="94"/>
      <c r="BS5" s="95" t="s">
        <v>35</v>
      </c>
      <c r="BT5" s="93"/>
      <c r="BU5" s="93"/>
      <c r="BV5" s="84"/>
      <c r="BW5" s="95" t="s">
        <v>34</v>
      </c>
      <c r="BX5" s="93"/>
      <c r="BY5" s="93"/>
      <c r="BZ5" s="94"/>
      <c r="CA5" s="95" t="s">
        <v>33</v>
      </c>
      <c r="CB5" s="93"/>
      <c r="CC5" s="93"/>
      <c r="CD5" s="94"/>
      <c r="CE5" s="95" t="s">
        <v>32</v>
      </c>
      <c r="CF5" s="93"/>
      <c r="CG5" s="93"/>
      <c r="CH5" s="94"/>
      <c r="CI5" s="95" t="s">
        <v>31</v>
      </c>
      <c r="CJ5" s="93"/>
      <c r="CK5" s="93"/>
      <c r="CL5" s="94"/>
      <c r="CM5" s="98" t="s">
        <v>30</v>
      </c>
      <c r="CN5" s="97"/>
      <c r="CO5" s="97"/>
      <c r="CP5" s="97"/>
      <c r="CQ5" s="96" t="s">
        <v>29</v>
      </c>
      <c r="CR5" s="93" t="s">
        <v>52</v>
      </c>
      <c r="CS5" s="93"/>
      <c r="CT5" s="93"/>
      <c r="CU5" s="94"/>
      <c r="CV5" s="93" t="s">
        <v>51</v>
      </c>
      <c r="CW5" s="93"/>
      <c r="CX5" s="93"/>
      <c r="CY5" s="93"/>
      <c r="CZ5" s="95" t="s">
        <v>50</v>
      </c>
      <c r="DA5" s="93"/>
      <c r="DB5" s="93"/>
      <c r="DC5" s="94"/>
      <c r="DD5" s="93" t="s">
        <v>49</v>
      </c>
      <c r="DE5" s="93"/>
      <c r="DF5" s="93"/>
      <c r="DG5" s="93"/>
      <c r="DH5" s="95" t="s">
        <v>48</v>
      </c>
      <c r="DI5" s="93"/>
      <c r="DJ5" s="93"/>
      <c r="DK5" s="94"/>
      <c r="DL5" s="93" t="s">
        <v>47</v>
      </c>
      <c r="DM5" s="93"/>
      <c r="DN5" s="93"/>
      <c r="DO5" s="93"/>
      <c r="DP5" s="95" t="s">
        <v>46</v>
      </c>
      <c r="DQ5" s="93"/>
      <c r="DR5" s="93"/>
      <c r="DS5" s="94"/>
      <c r="DT5" s="95" t="s">
        <v>45</v>
      </c>
      <c r="DU5" s="93"/>
      <c r="DV5" s="93"/>
      <c r="DW5" s="94"/>
      <c r="DX5" s="93" t="s">
        <v>44</v>
      </c>
      <c r="DY5" s="93"/>
      <c r="DZ5" s="93"/>
      <c r="EA5" s="93"/>
      <c r="EB5" s="95" t="s">
        <v>43</v>
      </c>
      <c r="EC5" s="93"/>
      <c r="ED5" s="93"/>
      <c r="EE5" s="94"/>
      <c r="EF5" s="93" t="s">
        <v>42</v>
      </c>
      <c r="EG5" s="93"/>
      <c r="EH5" s="93"/>
      <c r="EI5" s="93"/>
      <c r="EJ5" s="95" t="s">
        <v>41</v>
      </c>
      <c r="EK5" s="93"/>
      <c r="EL5" s="93"/>
      <c r="EM5" s="94"/>
      <c r="EN5" s="93" t="s">
        <v>40</v>
      </c>
      <c r="EO5" s="93"/>
      <c r="EP5" s="93"/>
      <c r="EQ5" s="93"/>
      <c r="ER5" s="95" t="s">
        <v>39</v>
      </c>
      <c r="ES5" s="93"/>
      <c r="ET5" s="93"/>
      <c r="EU5" s="94"/>
      <c r="EV5" s="93" t="s">
        <v>38</v>
      </c>
      <c r="EW5" s="93"/>
      <c r="EX5" s="93"/>
      <c r="EY5" s="93"/>
      <c r="EZ5" s="95" t="s">
        <v>37</v>
      </c>
      <c r="FA5" s="93"/>
      <c r="FB5" s="93"/>
      <c r="FC5" s="94"/>
      <c r="FD5" s="93" t="s">
        <v>36</v>
      </c>
      <c r="FE5" s="93"/>
      <c r="FF5" s="93"/>
      <c r="FG5" s="93"/>
      <c r="FH5" s="95" t="s">
        <v>35</v>
      </c>
      <c r="FI5" s="93"/>
      <c r="FJ5" s="93"/>
      <c r="FK5" s="94"/>
      <c r="FL5" s="93" t="s">
        <v>34</v>
      </c>
      <c r="FM5" s="93"/>
      <c r="FN5" s="93"/>
      <c r="FO5" s="93"/>
      <c r="FP5" s="92" t="s">
        <v>33</v>
      </c>
      <c r="FQ5" s="91"/>
      <c r="FR5" s="91"/>
      <c r="FS5" s="90"/>
      <c r="FT5" s="91" t="s">
        <v>32</v>
      </c>
      <c r="FU5" s="91"/>
      <c r="FV5" s="91"/>
      <c r="FW5" s="91"/>
      <c r="FX5" s="92" t="s">
        <v>31</v>
      </c>
      <c r="FY5" s="91"/>
      <c r="FZ5" s="91"/>
      <c r="GA5" s="90"/>
      <c r="GB5" s="89" t="s">
        <v>30</v>
      </c>
      <c r="GC5" s="88"/>
      <c r="GD5" s="88"/>
      <c r="GE5" s="88"/>
      <c r="GF5" s="87" t="s">
        <v>29</v>
      </c>
      <c r="GG5" s="5"/>
      <c r="GH5" s="5"/>
      <c r="GI5" s="5"/>
      <c r="GJ5" s="5"/>
      <c r="GK5" s="5"/>
      <c r="GL5" s="5"/>
    </row>
    <row r="6" spans="1:194" ht="12.75" customHeight="1" x14ac:dyDescent="0.2">
      <c r="A6" s="86"/>
      <c r="B6" s="85"/>
      <c r="C6" s="80" t="s">
        <v>27</v>
      </c>
      <c r="D6" s="79" t="s">
        <v>26</v>
      </c>
      <c r="E6" s="79" t="s">
        <v>25</v>
      </c>
      <c r="F6" s="84" t="s">
        <v>24</v>
      </c>
      <c r="G6" s="79" t="s">
        <v>27</v>
      </c>
      <c r="H6" s="79" t="s">
        <v>26</v>
      </c>
      <c r="I6" s="79" t="s">
        <v>25</v>
      </c>
      <c r="J6" s="79" t="s">
        <v>24</v>
      </c>
      <c r="K6" s="80" t="s">
        <v>27</v>
      </c>
      <c r="L6" s="79" t="s">
        <v>26</v>
      </c>
      <c r="M6" s="79" t="s">
        <v>25</v>
      </c>
      <c r="N6" s="84" t="s">
        <v>24</v>
      </c>
      <c r="O6" s="79" t="s">
        <v>27</v>
      </c>
      <c r="P6" s="79" t="s">
        <v>26</v>
      </c>
      <c r="Q6" s="79" t="s">
        <v>25</v>
      </c>
      <c r="R6" s="79" t="s">
        <v>24</v>
      </c>
      <c r="S6" s="80" t="s">
        <v>27</v>
      </c>
      <c r="T6" s="79" t="s">
        <v>26</v>
      </c>
      <c r="U6" s="79" t="s">
        <v>25</v>
      </c>
      <c r="V6" s="84" t="s">
        <v>24</v>
      </c>
      <c r="W6" s="79" t="s">
        <v>27</v>
      </c>
      <c r="X6" s="79" t="s">
        <v>26</v>
      </c>
      <c r="Y6" s="79" t="s">
        <v>25</v>
      </c>
      <c r="Z6" s="79" t="s">
        <v>24</v>
      </c>
      <c r="AA6" s="80" t="s">
        <v>27</v>
      </c>
      <c r="AB6" s="79" t="s">
        <v>26</v>
      </c>
      <c r="AC6" s="79" t="s">
        <v>25</v>
      </c>
      <c r="AD6" s="84" t="s">
        <v>24</v>
      </c>
      <c r="AE6" s="83" t="s">
        <v>27</v>
      </c>
      <c r="AF6" s="82" t="s">
        <v>26</v>
      </c>
      <c r="AG6" s="82" t="s">
        <v>25</v>
      </c>
      <c r="AH6" s="81" t="s">
        <v>24</v>
      </c>
      <c r="AI6" s="82" t="s">
        <v>27</v>
      </c>
      <c r="AJ6" s="82" t="s">
        <v>26</v>
      </c>
      <c r="AK6" s="82" t="s">
        <v>25</v>
      </c>
      <c r="AL6" s="82" t="s">
        <v>24</v>
      </c>
      <c r="AM6" s="83" t="s">
        <v>27</v>
      </c>
      <c r="AN6" s="82" t="s">
        <v>26</v>
      </c>
      <c r="AO6" s="82" t="s">
        <v>25</v>
      </c>
      <c r="AP6" s="81" t="s">
        <v>24</v>
      </c>
      <c r="AQ6" s="82" t="s">
        <v>27</v>
      </c>
      <c r="AR6" s="82" t="s">
        <v>26</v>
      </c>
      <c r="AS6" s="82" t="s">
        <v>25</v>
      </c>
      <c r="AT6" s="82" t="s">
        <v>24</v>
      </c>
      <c r="AU6" s="83" t="s">
        <v>27</v>
      </c>
      <c r="AV6" s="82" t="s">
        <v>26</v>
      </c>
      <c r="AW6" s="82" t="s">
        <v>25</v>
      </c>
      <c r="AX6" s="81" t="s">
        <v>24</v>
      </c>
      <c r="AY6" s="82" t="s">
        <v>27</v>
      </c>
      <c r="AZ6" s="82" t="s">
        <v>26</v>
      </c>
      <c r="BA6" s="82" t="s">
        <v>25</v>
      </c>
      <c r="BB6" s="82" t="s">
        <v>24</v>
      </c>
      <c r="BC6" s="83" t="s">
        <v>27</v>
      </c>
      <c r="BD6" s="82" t="s">
        <v>26</v>
      </c>
      <c r="BE6" s="82" t="s">
        <v>25</v>
      </c>
      <c r="BF6" s="81" t="s">
        <v>24</v>
      </c>
      <c r="BG6" s="77" t="s">
        <v>27</v>
      </c>
      <c r="BH6" s="76" t="s">
        <v>26</v>
      </c>
      <c r="BI6" s="76" t="s">
        <v>25</v>
      </c>
      <c r="BJ6" s="76" t="s">
        <v>24</v>
      </c>
      <c r="BK6" s="77" t="s">
        <v>27</v>
      </c>
      <c r="BL6" s="76" t="s">
        <v>26</v>
      </c>
      <c r="BM6" s="76" t="s">
        <v>25</v>
      </c>
      <c r="BN6" s="78" t="s">
        <v>24</v>
      </c>
      <c r="BO6" s="77" t="s">
        <v>27</v>
      </c>
      <c r="BP6" s="76" t="s">
        <v>26</v>
      </c>
      <c r="BQ6" s="76" t="s">
        <v>25</v>
      </c>
      <c r="BR6" s="76" t="s">
        <v>24</v>
      </c>
      <c r="BS6" s="77" t="s">
        <v>27</v>
      </c>
      <c r="BT6" s="76" t="s">
        <v>26</v>
      </c>
      <c r="BU6" s="76" t="s">
        <v>25</v>
      </c>
      <c r="BV6" s="78" t="s">
        <v>24</v>
      </c>
      <c r="BW6" s="77" t="s">
        <v>27</v>
      </c>
      <c r="BX6" s="76" t="s">
        <v>26</v>
      </c>
      <c r="BY6" s="76" t="s">
        <v>25</v>
      </c>
      <c r="BZ6" s="76" t="s">
        <v>24</v>
      </c>
      <c r="CA6" s="77" t="s">
        <v>27</v>
      </c>
      <c r="CB6" s="76" t="s">
        <v>26</v>
      </c>
      <c r="CC6" s="76" t="s">
        <v>25</v>
      </c>
      <c r="CD6" s="78" t="s">
        <v>24</v>
      </c>
      <c r="CE6" s="77" t="s">
        <v>27</v>
      </c>
      <c r="CF6" s="76" t="s">
        <v>23</v>
      </c>
      <c r="CG6" s="76" t="s">
        <v>22</v>
      </c>
      <c r="CH6" s="76" t="s">
        <v>21</v>
      </c>
      <c r="CI6" s="77" t="s">
        <v>20</v>
      </c>
      <c r="CJ6" s="76" t="s">
        <v>23</v>
      </c>
      <c r="CK6" s="76" t="s">
        <v>22</v>
      </c>
      <c r="CL6" s="114" t="s">
        <v>21</v>
      </c>
      <c r="CM6" s="77" t="s">
        <v>20</v>
      </c>
      <c r="CN6" s="76" t="s">
        <v>23</v>
      </c>
      <c r="CO6" s="76" t="s">
        <v>22</v>
      </c>
      <c r="CP6" s="76" t="s">
        <v>28</v>
      </c>
      <c r="CQ6" s="75" t="s">
        <v>20</v>
      </c>
      <c r="CR6" s="79" t="s">
        <v>27</v>
      </c>
      <c r="CS6" s="79" t="s">
        <v>26</v>
      </c>
      <c r="CT6" s="76" t="s">
        <v>25</v>
      </c>
      <c r="CU6" s="78" t="s">
        <v>24</v>
      </c>
      <c r="CV6" s="76" t="s">
        <v>27</v>
      </c>
      <c r="CW6" s="76" t="s">
        <v>26</v>
      </c>
      <c r="CX6" s="76" t="s">
        <v>25</v>
      </c>
      <c r="CY6" s="76" t="s">
        <v>24</v>
      </c>
      <c r="CZ6" s="80" t="s">
        <v>27</v>
      </c>
      <c r="DA6" s="79" t="s">
        <v>26</v>
      </c>
      <c r="DB6" s="76" t="s">
        <v>25</v>
      </c>
      <c r="DC6" s="78" t="s">
        <v>24</v>
      </c>
      <c r="DD6" s="76" t="s">
        <v>27</v>
      </c>
      <c r="DE6" s="76" t="s">
        <v>26</v>
      </c>
      <c r="DF6" s="76" t="s">
        <v>25</v>
      </c>
      <c r="DG6" s="76" t="s">
        <v>24</v>
      </c>
      <c r="DH6" s="80" t="s">
        <v>27</v>
      </c>
      <c r="DI6" s="79" t="s">
        <v>26</v>
      </c>
      <c r="DJ6" s="76" t="s">
        <v>25</v>
      </c>
      <c r="DK6" s="78" t="s">
        <v>24</v>
      </c>
      <c r="DL6" s="76" t="s">
        <v>27</v>
      </c>
      <c r="DM6" s="76" t="s">
        <v>26</v>
      </c>
      <c r="DN6" s="76" t="s">
        <v>25</v>
      </c>
      <c r="DO6" s="76" t="s">
        <v>24</v>
      </c>
      <c r="DP6" s="80" t="s">
        <v>27</v>
      </c>
      <c r="DQ6" s="79" t="s">
        <v>26</v>
      </c>
      <c r="DR6" s="76" t="s">
        <v>25</v>
      </c>
      <c r="DS6" s="78" t="s">
        <v>24</v>
      </c>
      <c r="DT6" s="77" t="s">
        <v>27</v>
      </c>
      <c r="DU6" s="76" t="s">
        <v>26</v>
      </c>
      <c r="DV6" s="76" t="s">
        <v>25</v>
      </c>
      <c r="DW6" s="78" t="s">
        <v>24</v>
      </c>
      <c r="DX6" s="79" t="s">
        <v>27</v>
      </c>
      <c r="DY6" s="79" t="s">
        <v>26</v>
      </c>
      <c r="DZ6" s="76" t="s">
        <v>25</v>
      </c>
      <c r="EA6" s="76" t="s">
        <v>24</v>
      </c>
      <c r="EB6" s="77" t="s">
        <v>27</v>
      </c>
      <c r="EC6" s="76" t="s">
        <v>26</v>
      </c>
      <c r="ED6" s="76" t="s">
        <v>25</v>
      </c>
      <c r="EE6" s="78" t="s">
        <v>24</v>
      </c>
      <c r="EF6" s="79" t="s">
        <v>27</v>
      </c>
      <c r="EG6" s="79" t="s">
        <v>26</v>
      </c>
      <c r="EH6" s="76" t="s">
        <v>25</v>
      </c>
      <c r="EI6" s="76" t="s">
        <v>24</v>
      </c>
      <c r="EJ6" s="77" t="s">
        <v>27</v>
      </c>
      <c r="EK6" s="76" t="s">
        <v>26</v>
      </c>
      <c r="EL6" s="76" t="s">
        <v>25</v>
      </c>
      <c r="EM6" s="78" t="s">
        <v>24</v>
      </c>
      <c r="EN6" s="79" t="s">
        <v>27</v>
      </c>
      <c r="EO6" s="79" t="s">
        <v>26</v>
      </c>
      <c r="EP6" s="76" t="s">
        <v>25</v>
      </c>
      <c r="EQ6" s="76" t="s">
        <v>24</v>
      </c>
      <c r="ER6" s="77" t="s">
        <v>27</v>
      </c>
      <c r="ES6" s="76" t="s">
        <v>26</v>
      </c>
      <c r="ET6" s="76" t="s">
        <v>25</v>
      </c>
      <c r="EU6" s="78" t="s">
        <v>24</v>
      </c>
      <c r="EV6" s="79" t="s">
        <v>27</v>
      </c>
      <c r="EW6" s="79" t="s">
        <v>26</v>
      </c>
      <c r="EX6" s="76" t="s">
        <v>25</v>
      </c>
      <c r="EY6" s="76" t="s">
        <v>24</v>
      </c>
      <c r="EZ6" s="77" t="s">
        <v>27</v>
      </c>
      <c r="FA6" s="76" t="s">
        <v>26</v>
      </c>
      <c r="FB6" s="76" t="s">
        <v>25</v>
      </c>
      <c r="FC6" s="78" t="s">
        <v>24</v>
      </c>
      <c r="FD6" s="79" t="s">
        <v>27</v>
      </c>
      <c r="FE6" s="79" t="s">
        <v>26</v>
      </c>
      <c r="FF6" s="76" t="s">
        <v>25</v>
      </c>
      <c r="FG6" s="76" t="s">
        <v>24</v>
      </c>
      <c r="FH6" s="77" t="s">
        <v>27</v>
      </c>
      <c r="FI6" s="76" t="s">
        <v>26</v>
      </c>
      <c r="FJ6" s="76" t="s">
        <v>25</v>
      </c>
      <c r="FK6" s="78" t="s">
        <v>24</v>
      </c>
      <c r="FL6" s="79" t="s">
        <v>27</v>
      </c>
      <c r="FM6" s="79" t="s">
        <v>26</v>
      </c>
      <c r="FN6" s="76" t="s">
        <v>25</v>
      </c>
      <c r="FO6" s="76" t="s">
        <v>24</v>
      </c>
      <c r="FP6" s="77" t="s">
        <v>27</v>
      </c>
      <c r="FQ6" s="76" t="s">
        <v>26</v>
      </c>
      <c r="FR6" s="76" t="s">
        <v>25</v>
      </c>
      <c r="FS6" s="78" t="s">
        <v>24</v>
      </c>
      <c r="FT6" s="76" t="s">
        <v>20</v>
      </c>
      <c r="FU6" s="76" t="s">
        <v>23</v>
      </c>
      <c r="FV6" s="76" t="s">
        <v>22</v>
      </c>
      <c r="FW6" s="76" t="s">
        <v>21</v>
      </c>
      <c r="FX6" s="77" t="s">
        <v>20</v>
      </c>
      <c r="FY6" s="76" t="s">
        <v>23</v>
      </c>
      <c r="FZ6" s="76" t="s">
        <v>22</v>
      </c>
      <c r="GA6" s="78" t="s">
        <v>21</v>
      </c>
      <c r="GB6" s="77" t="s">
        <v>20</v>
      </c>
      <c r="GC6" s="76" t="s">
        <v>23</v>
      </c>
      <c r="GD6" s="76" t="s">
        <v>22</v>
      </c>
      <c r="GE6" s="76" t="s">
        <v>21</v>
      </c>
      <c r="GF6" s="75" t="s">
        <v>20</v>
      </c>
      <c r="GG6" s="5"/>
      <c r="GH6" s="5"/>
    </row>
    <row r="7" spans="1:194" x14ac:dyDescent="0.2">
      <c r="A7" s="48" t="s">
        <v>19</v>
      </c>
      <c r="B7" s="74"/>
      <c r="C7" s="59">
        <v>14.559257864377887</v>
      </c>
      <c r="D7" s="14">
        <v>14.469015271814778</v>
      </c>
      <c r="E7" s="14">
        <v>12.959148313568456</v>
      </c>
      <c r="F7" s="60">
        <v>12.486248624862485</v>
      </c>
      <c r="G7" s="14">
        <v>13.184649795737286</v>
      </c>
      <c r="H7" s="14">
        <v>14.689762736675178</v>
      </c>
      <c r="I7" s="14">
        <v>14.576498850515335</v>
      </c>
      <c r="J7" s="14">
        <v>14.482506607293095</v>
      </c>
      <c r="K7" s="59">
        <v>15.456072086831865</v>
      </c>
      <c r="L7" s="14">
        <v>15.780283095542735</v>
      </c>
      <c r="M7" s="14">
        <v>16.358739309171668</v>
      </c>
      <c r="N7" s="60">
        <v>16.175827883118775</v>
      </c>
      <c r="O7" s="14">
        <v>15.577126909204599</v>
      </c>
      <c r="P7" s="14">
        <v>14.693191997611233</v>
      </c>
      <c r="Q7" s="14">
        <v>11.374778929458907</v>
      </c>
      <c r="R7" s="14">
        <v>11.496969438884868</v>
      </c>
      <c r="S7" s="59">
        <v>11.948089660798983</v>
      </c>
      <c r="T7" s="14">
        <v>12.230406619416689</v>
      </c>
      <c r="U7" s="14">
        <v>11.705567602940988</v>
      </c>
      <c r="V7" s="60">
        <v>11.725092831518664</v>
      </c>
      <c r="W7" s="14">
        <v>11.59209259853402</v>
      </c>
      <c r="X7" s="14">
        <v>13.114383594233239</v>
      </c>
      <c r="Y7" s="14">
        <v>13.747956064114463</v>
      </c>
      <c r="Z7" s="14">
        <v>13.915972235168375</v>
      </c>
      <c r="AA7" s="59">
        <v>12.91026797905889</v>
      </c>
      <c r="AB7" s="14">
        <v>12.303987919555222</v>
      </c>
      <c r="AC7" s="14">
        <v>12.837346604664306</v>
      </c>
      <c r="AD7" s="60">
        <v>13.519967581275571</v>
      </c>
      <c r="AE7" s="59">
        <v>13.562580756137466</v>
      </c>
      <c r="AF7" s="14">
        <v>15.912056192954104</v>
      </c>
      <c r="AG7" s="14">
        <v>15.725349810398855</v>
      </c>
      <c r="AH7" s="60">
        <v>18.035248430090427</v>
      </c>
      <c r="AI7" s="14">
        <v>19.09007900096233</v>
      </c>
      <c r="AJ7" s="14">
        <v>18.30729643307027</v>
      </c>
      <c r="AK7" s="14">
        <v>16.150139063048545</v>
      </c>
      <c r="AL7" s="14">
        <v>15.559260340986212</v>
      </c>
      <c r="AM7" s="59">
        <v>14.117929085017217</v>
      </c>
      <c r="AN7" s="14">
        <v>15.230905079717175</v>
      </c>
      <c r="AO7" s="14">
        <v>14.020883841405677</v>
      </c>
      <c r="AP7" s="60">
        <v>16.376094925939036</v>
      </c>
      <c r="AQ7" s="14">
        <v>15.430345751770021</v>
      </c>
      <c r="AR7" s="14">
        <v>14.994945415986772</v>
      </c>
      <c r="AS7" s="14">
        <v>14.305928102533203</v>
      </c>
      <c r="AT7" s="14">
        <v>14.788141589809852</v>
      </c>
      <c r="AU7" s="59">
        <v>15.962521451869103</v>
      </c>
      <c r="AV7" s="14">
        <v>15.85508154368631</v>
      </c>
      <c r="AW7" s="14">
        <v>14.834171330972081</v>
      </c>
      <c r="AX7" s="60">
        <v>15.241456967276152</v>
      </c>
      <c r="AY7" s="14">
        <v>15.259578017309902</v>
      </c>
      <c r="AZ7" s="14">
        <v>14.52786906776219</v>
      </c>
      <c r="BA7" s="14">
        <v>16.195853406673649</v>
      </c>
      <c r="BB7" s="14">
        <f>+[5]JUN15!$D$113/BB21*100</f>
        <v>18.081715428832432</v>
      </c>
      <c r="BC7" s="59">
        <f>563.484/BC21*100</f>
        <v>19.017898827898811</v>
      </c>
      <c r="BD7" s="14">
        <f>559.643/BD21*100</f>
        <v>18.420988395907965</v>
      </c>
      <c r="BE7" s="14">
        <f>551.143/BE21*100</f>
        <v>17.774212356678689</v>
      </c>
      <c r="BF7" s="60">
        <f>505.306/BF21*100</f>
        <v>16.557418639079817</v>
      </c>
      <c r="BG7" s="59">
        <f>518.277/BG21*100</f>
        <v>16.642393463001866</v>
      </c>
      <c r="BH7" s="14">
        <f>503.951/BH21*100</f>
        <v>16.037509021311646</v>
      </c>
      <c r="BI7" s="14">
        <f>+'[6]CBS-CS'!$GD$657/BI21*100</f>
        <v>0</v>
      </c>
      <c r="BJ7" s="60">
        <f>+'[6]CBS-CS'!$GG$657/BJ21*100</f>
        <v>0</v>
      </c>
      <c r="BK7" s="14">
        <f>+'[6]CBS-CS'!$GJ$657/BK21*100</f>
        <v>0</v>
      </c>
      <c r="BL7" s="14">
        <f>+'[6]CBS-CS'!$GM$657/BL21*100</f>
        <v>0</v>
      </c>
      <c r="BM7" s="14">
        <f>+'[6]CBS-CS'!$GP$657/BM21*100</f>
        <v>0</v>
      </c>
      <c r="BN7" s="60">
        <f>+'[6]CBS-CS'!$GS$657/BN21*100</f>
        <v>0</v>
      </c>
      <c r="BO7" s="14">
        <f>+'[6]CBS-CS'!$GV$658/BO21*100</f>
        <v>13.343942973649501</v>
      </c>
      <c r="BP7" s="14">
        <f>+'[6]CBS-CS'!$GY$658/BP21*100</f>
        <v>13.610849176595114</v>
      </c>
      <c r="BQ7" s="14">
        <f>+'[6]CBS-CS'!$HB$658/BQ21*100</f>
        <v>17.310698398282995</v>
      </c>
      <c r="BR7" s="60">
        <f>+'[6]CBS-CS'!$HE$658/BR21*100</f>
        <v>18.01064694563992</v>
      </c>
      <c r="BS7" s="14">
        <f>+'[6]CBS-CS'!$HH$658/BS21*100</f>
        <v>17.871189408095677</v>
      </c>
      <c r="BT7" s="14">
        <f>+'[6]CBS-CS'!$HK$658/BT21*100</f>
        <v>19.967560098258396</v>
      </c>
      <c r="BU7" s="14">
        <f>+'[6]CBS-CS'!$HN$658/BU21*100</f>
        <v>19.781877230396361</v>
      </c>
      <c r="BV7" s="60">
        <f>+'[6]CBS-CS'!$HQ$658/BV21*100</f>
        <v>20.61901827451792</v>
      </c>
      <c r="BW7" s="14">
        <f>+'[6]CBS-CS'!$HT$658/BW21*100</f>
        <v>22.271730151021739</v>
      </c>
      <c r="BX7" s="14">
        <f>+'[6]CBS-CS'!$HW$658/BX21*100</f>
        <v>22.757562053399365</v>
      </c>
      <c r="BY7" s="14">
        <f>+'[6]CBS-CS'!$HZ$658/BY21*100</f>
        <v>22.416805394691234</v>
      </c>
      <c r="BZ7" s="60">
        <f>+'[6]CBS-CS'!$IC$658/BZ21*100</f>
        <v>22.042029174859636</v>
      </c>
      <c r="CA7" s="59">
        <f>+'[6]CBS-CS'!$IF$658/CA21*100</f>
        <v>22.766229114817161</v>
      </c>
      <c r="CB7" s="14">
        <f>+'[6]CBS-CS'!$II$658/CB21*100</f>
        <v>22.157246405521423</v>
      </c>
      <c r="CC7" s="14">
        <f>+'[6]CBS-CS'!$IL$658/CC21*100</f>
        <v>21.10247822100758</v>
      </c>
      <c r="CD7" s="60">
        <f>+'[6]CBS-CS'!$IO$658/CD21*100</f>
        <v>22.125227971995013</v>
      </c>
      <c r="CE7" s="59">
        <f>+'[6]CBS-CS'!$IR$658/CE21*100</f>
        <v>21.617289099223328</v>
      </c>
      <c r="CF7" s="14">
        <f>+'[6]CBS-CS'!$IV$658/CF21*100</f>
        <v>23.118986016520303</v>
      </c>
      <c r="CG7" s="14">
        <f>'[6]CBS-CS'!$IX$275/CG21*100</f>
        <v>23.421166066992846</v>
      </c>
      <c r="CH7" s="14">
        <f>'[6]CBS-CS'!$JA$275/CH21*100</f>
        <v>24.701797868892285</v>
      </c>
      <c r="CI7" s="59">
        <f>'[6]CBS-CS'!$JD$275/CI21*100</f>
        <v>24.937380829659762</v>
      </c>
      <c r="CJ7" s="14">
        <f>'[6]CBS-CS'!$JH$275/CJ21*100</f>
        <v>26.768466997476853</v>
      </c>
      <c r="CK7" s="14">
        <v>26.905617032831756</v>
      </c>
      <c r="CL7" s="66">
        <v>26.77589488595747</v>
      </c>
      <c r="CM7" s="59">
        <v>27.093110861152308</v>
      </c>
      <c r="CN7" s="14">
        <v>27.155329302048276</v>
      </c>
      <c r="CO7" s="14">
        <v>27.870232172232377</v>
      </c>
      <c r="CP7" s="14">
        <v>28.161363376204001</v>
      </c>
      <c r="CQ7" s="71">
        <v>28.618100898661687</v>
      </c>
      <c r="CR7" s="14">
        <v>0.10093560577513162</v>
      </c>
      <c r="CS7" s="14">
        <v>0.10497303000613686</v>
      </c>
      <c r="CT7" s="14">
        <v>0.10452442731380296</v>
      </c>
      <c r="CU7" s="60">
        <v>0.10721604346780647</v>
      </c>
      <c r="CV7" s="14">
        <v>0.10631883808313862</v>
      </c>
      <c r="CW7" s="14">
        <v>0.10676744077547254</v>
      </c>
      <c r="CX7" s="14">
        <v>0.10766464616014038</v>
      </c>
      <c r="CY7" s="14">
        <v>0.10945905692947605</v>
      </c>
      <c r="CZ7" s="59">
        <v>0.10811324885247431</v>
      </c>
      <c r="DA7" s="14">
        <v>0.1130478784681474</v>
      </c>
      <c r="DB7" s="14">
        <v>0.11439368654514914</v>
      </c>
      <c r="DC7" s="60">
        <v>0.4</v>
      </c>
      <c r="DD7" s="14">
        <v>0.4</v>
      </c>
      <c r="DE7" s="14">
        <v>0.4</v>
      </c>
      <c r="DF7" s="14">
        <v>0.12471154846882927</v>
      </c>
      <c r="DG7" s="14">
        <v>0.12157132962249186</v>
      </c>
      <c r="DH7" s="59">
        <v>0.12605735654583103</v>
      </c>
      <c r="DI7" s="14">
        <v>0.13458080770017547</v>
      </c>
      <c r="DJ7" s="14">
        <v>0.13592661577717721</v>
      </c>
      <c r="DK7" s="60">
        <v>0.13458080770017547</v>
      </c>
      <c r="DL7" s="14">
        <v>0.13951543731584856</v>
      </c>
      <c r="DM7" s="14">
        <v>0.14534727231618952</v>
      </c>
      <c r="DN7" s="14">
        <v>0.14476408881615541</v>
      </c>
      <c r="DO7" s="14">
        <v>0.3476680290406296</v>
      </c>
      <c r="DP7" s="59">
        <v>0.3338840384088797</v>
      </c>
      <c r="DQ7" s="14">
        <v>0.31123705114507361</v>
      </c>
      <c r="DR7" s="14">
        <v>0.36865812008117599</v>
      </c>
      <c r="DS7" s="60">
        <v>0.32498172587742619</v>
      </c>
      <c r="DT7" s="59">
        <v>0.32920911643680489</v>
      </c>
      <c r="DU7" s="14">
        <v>0.32213989538368382</v>
      </c>
      <c r="DV7" s="14">
        <v>0.30812054276843909</v>
      </c>
      <c r="DW7" s="60">
        <v>0.29523001110454405</v>
      </c>
      <c r="DX7" s="14">
        <v>0.30080072576584055</v>
      </c>
      <c r="DY7" s="14">
        <v>0.29030242220218161</v>
      </c>
      <c r="DZ7" s="14">
        <v>0.28689323781876513</v>
      </c>
      <c r="EA7" s="14">
        <v>0.27211655914326949</v>
      </c>
      <c r="EB7" s="59">
        <v>0.27931159855069615</v>
      </c>
      <c r="EC7" s="14">
        <v>0.28949680465247551</v>
      </c>
      <c r="ED7" s="14">
        <v>0.27477896758429227</v>
      </c>
      <c r="EE7" s="60">
        <v>0.28827909990136624</v>
      </c>
      <c r="EF7" s="14">
        <v>0.27356257086420455</v>
      </c>
      <c r="EG7" s="14">
        <v>0.25993534558487646</v>
      </c>
      <c r="EH7" s="14">
        <v>0.25287972977548134</v>
      </c>
      <c r="EI7" s="14">
        <v>0.23823074549175635</v>
      </c>
      <c r="EJ7" s="59">
        <v>0.22871037023729565</v>
      </c>
      <c r="EK7" s="14">
        <v>0.50576634477741933</v>
      </c>
      <c r="EL7" s="14">
        <v>0.50637902052612027</v>
      </c>
      <c r="EM7" s="60">
        <v>0.52274892110210225</v>
      </c>
      <c r="EN7" s="14">
        <v>2.3149223855641066</v>
      </c>
      <c r="EO7" s="14">
        <v>3.1183187861561188</v>
      </c>
      <c r="EP7" s="14">
        <v>2.9935026480933167</v>
      </c>
      <c r="EQ7" s="14">
        <f>+([5]JUN15!$D$36+[5]JUN15!$D$49)/'A6'!EQ$21*100</f>
        <v>0.49161095383879211</v>
      </c>
      <c r="ER7" s="59">
        <f>+(+[1]A9!FL13+[1]A9!FL20)/'A6'!ER$21*100</f>
        <v>2.2935338892032022</v>
      </c>
      <c r="ES7" s="14">
        <f>+(+[1]A9!FO13+[1]A9!FO20)/'A6'!ES$21*100</f>
        <v>2.5831863646959845</v>
      </c>
      <c r="ET7" s="14">
        <f>+(+[1]A9!FR13+[1]A9!FR20)/'A6'!ET$21*100</f>
        <v>2.0006464842107774</v>
      </c>
      <c r="EU7" s="60">
        <f>+(+[1]A9!FU13+[1]A9!FU20)/'A6'!EU$21*100</f>
        <v>0.3848174336740286</v>
      </c>
      <c r="EV7" s="14">
        <f>+(+[1]A9!FX13+[1]A9!FX20)/'A6'!EV$21*100</f>
        <v>2.4316954498353338</v>
      </c>
      <c r="EW7" s="14">
        <f>+(+[1]A9!GA13+[1]A9!GA20)/'A6'!EW$21*100</f>
        <v>1.7138212165824482</v>
      </c>
      <c r="EX7" s="14">
        <f>+(+[1]A9!GD13+[1]A9!GD20)/'A6'!EX$21*100</f>
        <v>0.46692667774572694</v>
      </c>
      <c r="EY7" s="14">
        <f>+(+[1]A9!GG13+[1]A9!GG20)/'A6'!EY$21*100</f>
        <v>0.27521921807574001</v>
      </c>
      <c r="EZ7" s="61">
        <f>+(+[1]A9!GJ13+[1]A9!GJ20)/'A6'!EZ$21*100</f>
        <v>0.2669226000181501</v>
      </c>
      <c r="FA7" s="54">
        <f>+(+[1]A9!GM13+[1]A9!GM20)/'A6'!FA$21*100</f>
        <v>0.25579770488837339</v>
      </c>
      <c r="FB7" s="54">
        <f>+(+[1]A9!GP13+[1]A9!GP20)/'A6'!FB$21*100</f>
        <v>0.25173779507864757</v>
      </c>
      <c r="FC7" s="58">
        <f>+(+[1]A9!GS13+[1]A9!GS20)/'A6'!FC$21*100</f>
        <v>0.18769949486839849</v>
      </c>
      <c r="FD7" s="54">
        <f>+(+[1]A9!GV13+[1]A9!GV20)/'A6'!FD$21*100</f>
        <v>0.17913135277043307</v>
      </c>
      <c r="FE7" s="54">
        <f>+(+[1]A9!GY13+[1]A9!GY20+[1]A9!GY17)/'A6'!FE$21*100</f>
        <v>3.8059468908036949</v>
      </c>
      <c r="FF7" s="54">
        <f>+(+[1]A9!HB13+[1]A9!HB20+[1]A9!HB17)/'A6'!FF$21*100</f>
        <v>4.7032588277256542</v>
      </c>
      <c r="FG7" s="54">
        <f>+(+[1]A9!HE13+[1]A9!HE20+[1]A9!HE17)/'A6'!FG$21*100</f>
        <v>4.7838088805204908</v>
      </c>
      <c r="FH7" s="61">
        <f>+(+[1]A9!HH13+[1]A9!HH20+[1]A9!HH17)/'A6'!FH$21*100</f>
        <v>4.5164794883986987</v>
      </c>
      <c r="FI7" s="54">
        <f>+(+[1]A9!HK13+[1]A9!HK20+[1]A9!HK17)/'A6'!FI$21*100</f>
        <v>4.5304012855172413</v>
      </c>
      <c r="FJ7" s="54">
        <f>+(+[1]A9!HN13+[1]A9!HN20+[1]A9!HN17)/'A6'!FJ$21*100</f>
        <v>4.271963677391919</v>
      </c>
      <c r="FK7" s="58">
        <f>+(+[1]A9!HQ13+[1]A9!HQ20+[1]A9!HQ17)/'A6'!FK$21*100</f>
        <v>4.189216307003198</v>
      </c>
      <c r="FL7" s="54">
        <f>+(+[1]A9!HT13+[1]A9!HT20+[1]A9!HT17)/'A6'!FL$21*100</f>
        <v>4.1495437127703285</v>
      </c>
      <c r="FM7" s="54">
        <f>+(+[1]A9!HW13+[1]A9!HW20+[1]A9!HW17)/'A6'!FM$21*100</f>
        <v>4.0412952270188818</v>
      </c>
      <c r="FN7" s="54">
        <f>+(+[1]A9!HZ13+[1]A9!HZ20+[1]A9!HZ17)/'A6'!FN$21*100</f>
        <v>4.0585317328675359</v>
      </c>
      <c r="FO7" s="54">
        <f>+(+[1]A9!IC13+[1]A9!IC20+[1]A9!IC17)/'A6'!FO$21*100</f>
        <v>4.0395793253811263</v>
      </c>
      <c r="FP7" s="61">
        <f>+(+[1]A9!IF13+[1]A9!IF20+[1]A9!IF17)/'A6'!FP$21*100</f>
        <v>3.8077007972175227</v>
      </c>
      <c r="FQ7" s="54">
        <f>+(+[1]A9!II13+[1]A9!II20+[1]A9!II17)/'A6'!FQ$21*100</f>
        <v>3.6551881718663468</v>
      </c>
      <c r="FR7" s="54">
        <f>+(+[1]A9!IL13+[1]A9!IL20+[1]A9!IL17)/'A6'!FR$21*100</f>
        <v>3.6217106736130198</v>
      </c>
      <c r="FS7" s="58">
        <f>+(+[1]A9!IO13+[1]A9!IO20+[1]A9!IO17)/'A6'!FS$21*100</f>
        <v>3.5808941216848353</v>
      </c>
      <c r="FT7" s="54">
        <f>+(+[1]A9!IR13+[1]A9!IR20+[1]A9!IR17)/'A6'!FT$21*100</f>
        <v>3.5256464775889862</v>
      </c>
      <c r="FU7" s="54">
        <f>+(+[1]A9!IU13+[1]A9!IU20+[1]A9!IU17)/'A6'!FU$21*100</f>
        <v>3.4360685412372867</v>
      </c>
      <c r="FV7" s="54">
        <f>+(+[1]A9!IX13+[1]A9!IX20+[1]A9!IX17)/'A6'!FV$21*100</f>
        <v>3.3894327592378386</v>
      </c>
      <c r="FW7" s="54">
        <f>+(+[1]A9!JA13+[1]A9!JA20+[1]A9!JA17)/'A6'!FW$21*100</f>
        <v>3.447653908311338</v>
      </c>
      <c r="FX7" s="61">
        <f>+(+[1]A9!JB13+[1]A9!JB20+[1]A9!JB17)/'A6'!FX$21*100</f>
        <v>3.3871503681737583</v>
      </c>
      <c r="FY7" s="54">
        <f>+(+[1]A9!JG13+[1]A9!JG20+[1]A9!JG17)/'A6'!FY$21*100</f>
        <v>3.2808680237891643</v>
      </c>
      <c r="FZ7" s="54">
        <v>3.2441004587463866</v>
      </c>
      <c r="GA7" s="58">
        <v>3.2413842613688111</v>
      </c>
      <c r="GB7" s="61">
        <v>3.0421319720956004</v>
      </c>
      <c r="GC7" s="54">
        <v>3.0751200346908023</v>
      </c>
      <c r="GD7" s="54">
        <v>2.9437634849931138</v>
      </c>
      <c r="GE7" s="54">
        <v>3.1404173920440739</v>
      </c>
      <c r="GF7" s="53">
        <v>3.051995626289882</v>
      </c>
      <c r="GG7" s="5"/>
      <c r="GH7" s="5"/>
    </row>
    <row r="8" spans="1:194" ht="12" customHeight="1" x14ac:dyDescent="0.2">
      <c r="A8" s="48" t="s">
        <v>18</v>
      </c>
      <c r="B8" s="74"/>
      <c r="C8" s="59">
        <f>SUM(C9:C11)</f>
        <v>44.03853396499435</v>
      </c>
      <c r="D8" s="14">
        <f>SUM(D9:D11)</f>
        <v>43.885392773824229</v>
      </c>
      <c r="E8" s="14">
        <f>SUM(E9:E11)</f>
        <v>45.481672570460489</v>
      </c>
      <c r="F8" s="60">
        <f>SUM(F9:F12)</f>
        <v>45.818633587496677</v>
      </c>
      <c r="G8" s="14">
        <f>SUM(G9:G12)</f>
        <v>45.433203319962296</v>
      </c>
      <c r="H8" s="14">
        <f>SUM(H9:H12)</f>
        <v>45.053891798164983</v>
      </c>
      <c r="I8" s="14">
        <f>SUM(I9:I12)</f>
        <v>45.798568956164594</v>
      </c>
      <c r="J8" s="14">
        <f>SUM(J9:J12)</f>
        <v>45.704622130820148</v>
      </c>
      <c r="K8" s="59">
        <f>SUM(K9:K12)</f>
        <v>45.761212369445005</v>
      </c>
      <c r="L8" s="14">
        <f>SUM(L9:L12)</f>
        <v>46.065390403077195</v>
      </c>
      <c r="M8" s="14">
        <f>SUM(M9:M12)</f>
        <v>45.686654381073886</v>
      </c>
      <c r="N8" s="60">
        <f>SUM(N9:N12)</f>
        <v>46.694984780291819</v>
      </c>
      <c r="O8" s="14">
        <f>SUM(O9:O12)</f>
        <v>46.613949870749806</v>
      </c>
      <c r="P8" s="14">
        <f>SUM(P9:P12)</f>
        <v>47.473872797850106</v>
      </c>
      <c r="Q8" s="14">
        <f>SUM(Q9:Q12)</f>
        <v>49.874260299835079</v>
      </c>
      <c r="R8" s="14">
        <f>SUM(R9:R12)</f>
        <v>50.471262899402397</v>
      </c>
      <c r="S8" s="59">
        <f>SUM(S9:S12)</f>
        <v>49.796728293485629</v>
      </c>
      <c r="T8" s="14">
        <f>SUM(T9:T12)</f>
        <v>49.699328378494847</v>
      </c>
      <c r="U8" s="14">
        <f>SUM(U9:U12)</f>
        <v>50.528017656191857</v>
      </c>
      <c r="V8" s="60">
        <f>SUM(V9:V12)</f>
        <v>50.679086160236643</v>
      </c>
      <c r="W8" s="14">
        <f>SUM(W9:W12)</f>
        <v>51.171055554184441</v>
      </c>
      <c r="X8" s="14">
        <f>SUM(X9:X12)</f>
        <v>51.017033829756855</v>
      </c>
      <c r="Y8" s="14">
        <f>SUM(Y9:Y12)</f>
        <v>51.026805233631038</v>
      </c>
      <c r="Z8" s="14">
        <f>SUM(Z9:Z12)</f>
        <v>51.410979728870899</v>
      </c>
      <c r="AA8" s="59">
        <f>SUM(AA9:AA12)</f>
        <v>51.818664752253554</v>
      </c>
      <c r="AB8" s="14">
        <f>SUM(AB9:AB12)</f>
        <v>52.376415677122665</v>
      </c>
      <c r="AC8" s="14">
        <f>SUM(AC9:AC12)</f>
        <v>52.248905982485006</v>
      </c>
      <c r="AD8" s="60">
        <f>SUM(AD9:AD12)</f>
        <v>51.733120694388163</v>
      </c>
      <c r="AE8" s="59">
        <f>SUM(AE9:AE12)</f>
        <v>50.483036710790024</v>
      </c>
      <c r="AF8" s="14">
        <f>SUM(AF9:AF12)</f>
        <v>50.626955654635687</v>
      </c>
      <c r="AG8" s="14">
        <f>SUM(AG9:AG12)</f>
        <v>50.626171055328783</v>
      </c>
      <c r="AH8" s="60">
        <f>SUM(AH9:AH12)</f>
        <v>49.44109512981008</v>
      </c>
      <c r="AI8" s="14">
        <f>SUM(AI9:AI12)</f>
        <v>49.098941431864461</v>
      </c>
      <c r="AJ8" s="14">
        <f>SUM(AJ9:AJ12)</f>
        <v>49.086196315715796</v>
      </c>
      <c r="AK8" s="14">
        <f>SUM(AK9:AK12)</f>
        <v>50.147990096065207</v>
      </c>
      <c r="AL8" s="14">
        <f>SUM(AL9:AL12)</f>
        <v>50.351574199973641</v>
      </c>
      <c r="AM8" s="59">
        <f>SUM(AM9:AM12)</f>
        <v>50.612837602910531</v>
      </c>
      <c r="AN8" s="14">
        <f>SUM(AN9:AN12)</f>
        <v>49.917535554684576</v>
      </c>
      <c r="AO8" s="14">
        <f>SUM(AO9:AO12)</f>
        <v>50.0307170740762</v>
      </c>
      <c r="AP8" s="60">
        <f>SUM(AP9:AP12)</f>
        <v>49.051311627057082</v>
      </c>
      <c r="AQ8" s="14">
        <f>SUM(AQ9:AQ12)</f>
        <v>49.676713514224069</v>
      </c>
      <c r="AR8" s="14">
        <f>SUM(AR9:AR12)</f>
        <v>49.46052388199378</v>
      </c>
      <c r="AS8" s="14">
        <f>SUM(AS9:AS12)</f>
        <v>49.668839945747941</v>
      </c>
      <c r="AT8" s="14">
        <f>SUM(AT9:AT12)</f>
        <v>49.314879065564234</v>
      </c>
      <c r="AU8" s="59">
        <f>SUM(AU9:AU12)</f>
        <v>48.14183453039216</v>
      </c>
      <c r="AV8" s="14">
        <f>SUM(AV9:AV12)</f>
        <v>48.41009352480242</v>
      </c>
      <c r="AW8" s="14">
        <f>SUM(AW9:AW12)</f>
        <v>48.348740178731987</v>
      </c>
      <c r="AX8" s="60">
        <f>SUM(AX9:AX12)</f>
        <v>48.267934526451349</v>
      </c>
      <c r="AY8" s="14">
        <f>SUM(AY9:AY12)</f>
        <v>47.391278061176699</v>
      </c>
      <c r="AZ8" s="14">
        <f>SUM(AZ9:AZ12)</f>
        <v>48.863591914424617</v>
      </c>
      <c r="BA8" s="14">
        <f>SUM(BA9:BA12)</f>
        <v>48.455724620654507</v>
      </c>
      <c r="BB8" s="14">
        <f>SUM(BB9:BB12)</f>
        <v>47.156835326570814</v>
      </c>
      <c r="BC8" s="59">
        <f>SUM(BC9:BC12)</f>
        <v>46.404011995664803</v>
      </c>
      <c r="BD8" s="14">
        <f>SUM(BD9:BD12)</f>
        <v>46.335561657747533</v>
      </c>
      <c r="BE8" s="14">
        <f>SUM(BE9:BE12)</f>
        <v>46.941092957297229</v>
      </c>
      <c r="BF8" s="60">
        <f>SUM(BF9:BF12)</f>
        <v>47.294182714603394</v>
      </c>
      <c r="BG8" s="59">
        <f>SUM(BG9:BG12)</f>
        <v>46.514326829175175</v>
      </c>
      <c r="BH8" s="14">
        <f>SUM(BH9:BH12)</f>
        <v>46.400070102949059</v>
      </c>
      <c r="BI8" s="14">
        <f>SUM(BI9:BI12)</f>
        <v>55.674363999314927</v>
      </c>
      <c r="BJ8" s="60">
        <f>SUM(BJ9:BJ12)</f>
        <v>56.849551173561622</v>
      </c>
      <c r="BK8" s="14">
        <f>SUM(BK9:BK12)</f>
        <v>57.453854620197369</v>
      </c>
      <c r="BL8" s="14">
        <f>SUM(BL9:BL12)</f>
        <v>58.17406108229612</v>
      </c>
      <c r="BM8" s="14">
        <f>SUM(BM9:BM12)</f>
        <v>56.941196022501508</v>
      </c>
      <c r="BN8" s="60">
        <f>SUM(BN9:BN12)</f>
        <v>38.792224570887598</v>
      </c>
      <c r="BO8" s="14">
        <f>SUM(BO9:BO12)</f>
        <v>33.776407577974929</v>
      </c>
      <c r="BP8" s="14">
        <f>SUM(BP9:BP12)</f>
        <v>33.790263462995242</v>
      </c>
      <c r="BQ8" s="14">
        <f>SUM(BQ9:BQ12)</f>
        <v>42.988935127678275</v>
      </c>
      <c r="BR8" s="60">
        <f>SUM(BR9:BR12)</f>
        <v>41.776301240959711</v>
      </c>
      <c r="BS8" s="14">
        <f>SUM(BS9:BS12)</f>
        <v>41.748087767541371</v>
      </c>
      <c r="BT8" s="14">
        <f>SUM(BT9:BT12)</f>
        <v>47.152066532147792</v>
      </c>
      <c r="BU8" s="14">
        <f>SUM(BU9:BU12)</f>
        <v>44.610280190575722</v>
      </c>
      <c r="BV8" s="14">
        <f>SUM(BV9:BV12)</f>
        <v>43.771249654272445</v>
      </c>
      <c r="BW8" s="59">
        <f>SUM(BW9:BW12)</f>
        <v>43.989585900719945</v>
      </c>
      <c r="BX8" s="14">
        <f>SUM(BX9:BX12)</f>
        <v>43.102029287197844</v>
      </c>
      <c r="BY8" s="14">
        <f>SUM(BY9:BY12)</f>
        <v>42.956040090074978</v>
      </c>
      <c r="BZ8" s="60">
        <f>SUM(BZ9:BZ12)</f>
        <v>42.930170700679909</v>
      </c>
      <c r="CA8" s="59">
        <f>SUM(CA9:CA12)</f>
        <v>42.361534378068271</v>
      </c>
      <c r="CB8" s="14">
        <f>SUM(CB9:CB12)</f>
        <v>42.616714814716019</v>
      </c>
      <c r="CC8" s="14">
        <f>SUM(CC9:CC12)</f>
        <v>42.906576748444799</v>
      </c>
      <c r="CD8" s="60">
        <f>SUM(CD9:CD12)</f>
        <v>42.377905152693785</v>
      </c>
      <c r="CE8" s="59">
        <f>SUM(CE9:CE12)</f>
        <v>42.703928756282188</v>
      </c>
      <c r="CF8" s="14">
        <f>SUM(CF9:CF12)</f>
        <v>42.246375062052039</v>
      </c>
      <c r="CG8" s="14">
        <f>SUM(CG9:CG12)</f>
        <v>41.626277251053956</v>
      </c>
      <c r="CH8" s="14">
        <f>SUM(CH9:CH12)</f>
        <v>41.418242110983869</v>
      </c>
      <c r="CI8" s="59">
        <f>SUM(CI9:CI12)</f>
        <v>40.983195557063524</v>
      </c>
      <c r="CJ8" s="14">
        <f>SUM(CJ9:CJ12)</f>
        <v>39.898716135087867</v>
      </c>
      <c r="CK8" s="14">
        <v>40.613260978104655</v>
      </c>
      <c r="CL8" s="66">
        <v>40.569607173817069</v>
      </c>
      <c r="CM8" s="59">
        <v>40.508571609646033</v>
      </c>
      <c r="CN8" s="14">
        <v>40.12040686383294</v>
      </c>
      <c r="CO8" s="14">
        <v>39.90341328772584</v>
      </c>
      <c r="CP8" s="14">
        <v>39.600028894268895</v>
      </c>
      <c r="CQ8" s="71">
        <v>39.534948927583955</v>
      </c>
      <c r="CR8" s="14">
        <f>SUM(CR9:CR11)</f>
        <v>13.265630215006297</v>
      </c>
      <c r="CS8" s="14">
        <f>SUM(CS9:CS11)</f>
        <v>13.93673984273784</v>
      </c>
      <c r="CT8" s="14">
        <f>SUM(CT9:CT11)</f>
        <v>14.55401714738931</v>
      </c>
      <c r="CU8" s="60">
        <f>SUM(CU9:CU12)</f>
        <v>14.941609873565815</v>
      </c>
      <c r="CV8" s="14">
        <f>SUM(CV9:CV12)</f>
        <v>15.101312432036691</v>
      </c>
      <c r="CW8" s="14">
        <f>SUM(CW9:CW12)</f>
        <v>15.225126775120851</v>
      </c>
      <c r="CX8" s="14">
        <f>SUM(CX9:CX12)</f>
        <v>15.532419619369586</v>
      </c>
      <c r="CY8" s="14">
        <f>SUM(CY9:CY12)</f>
        <v>16.669178841743733</v>
      </c>
      <c r="CZ8" s="59">
        <f>SUM(CZ9:CZ12)</f>
        <v>16.966602426761121</v>
      </c>
      <c r="DA8" s="14">
        <f>SUM(DA9:DA12)</f>
        <v>40.350021712370314</v>
      </c>
      <c r="DB8" s="14">
        <f>SUM(DB9:DB12)</f>
        <v>49.711930678323156</v>
      </c>
      <c r="DC8" s="60">
        <f>SUM(DC9:DC12)</f>
        <v>60.8</v>
      </c>
      <c r="DD8" s="14">
        <v>62</v>
      </c>
      <c r="DE8" s="14">
        <v>63.1</v>
      </c>
      <c r="DF8" s="14">
        <f>SUM(DF9:DF12)</f>
        <v>23.408088485983857</v>
      </c>
      <c r="DG8" s="14">
        <f>SUM(DG9:DG12)</f>
        <v>24.79068198375699</v>
      </c>
      <c r="DH8" s="59">
        <f>SUM(DH9:DH12)</f>
        <v>25.9494227380555</v>
      </c>
      <c r="DI8" s="14">
        <f>SUM(DI9:DI12)</f>
        <v>25.951217148824835</v>
      </c>
      <c r="DJ8" s="14">
        <f>SUM(DJ9:DJ12)</f>
        <v>26.903600664649748</v>
      </c>
      <c r="DK8" s="60">
        <f>SUM(DK9:DK12)</f>
        <v>27.083938946967979</v>
      </c>
      <c r="DL8" s="14">
        <f>SUM(DL9:DL12)</f>
        <v>27.712431318927802</v>
      </c>
      <c r="DM8" s="14">
        <f>SUM(DM9:DM12)</f>
        <v>27.914302530478061</v>
      </c>
      <c r="DN8" s="14">
        <f>SUM(DN9:DN12)</f>
        <v>28.671409294330015</v>
      </c>
      <c r="DO8" s="14">
        <f>SUM(DO9:DO12)</f>
        <v>68.563413429715155</v>
      </c>
      <c r="DP8" s="59">
        <f>SUM(DP9:DP12)</f>
        <v>68.047501112098516</v>
      </c>
      <c r="DQ8" s="14">
        <f>SUM(DQ9:DQ12)</f>
        <v>68.852870566305143</v>
      </c>
      <c r="DR8" s="14">
        <f>SUM(DR9:DR12)</f>
        <v>69.280898876404464</v>
      </c>
      <c r="DS8" s="60">
        <f>SUM(DS9:DS12)</f>
        <v>68.117243257117138</v>
      </c>
      <c r="DT8" s="59">
        <f>SUM(DT9:DT12)</f>
        <v>71.383459972781367</v>
      </c>
      <c r="DU8" s="14">
        <f>SUM(DU9:DU12)</f>
        <v>70.396174687679633</v>
      </c>
      <c r="DV8" s="14">
        <f>SUM(DV9:DV12)</f>
        <v>69.74572491286834</v>
      </c>
      <c r="DW8" s="60">
        <f>SUM(DW9:DW12)</f>
        <v>70.08561861285817</v>
      </c>
      <c r="DX8" s="14">
        <f>SUM(DX9:DX12)</f>
        <v>69.819692548983426</v>
      </c>
      <c r="DY8" s="14">
        <f>SUM(DY9:DY12)</f>
        <v>68.773705338887709</v>
      </c>
      <c r="DZ8" s="14">
        <f>SUM(DZ9:DZ12)</f>
        <v>69.438833515458569</v>
      </c>
      <c r="EA8" s="14">
        <f>SUM(EA9:EA12)</f>
        <v>70.562353218635721</v>
      </c>
      <c r="EB8" s="59">
        <f>SUM(EB9:EB12)</f>
        <v>70.229807446040653</v>
      </c>
      <c r="EC8" s="14">
        <f>SUM(EC9:EC12)</f>
        <v>70.29870726228215</v>
      </c>
      <c r="ED8" s="14">
        <f>SUM(ED9:ED12)</f>
        <v>70.348770277108216</v>
      </c>
      <c r="EE8" s="60">
        <f>SUM(EE9:EE12)</f>
        <v>70.264968145930737</v>
      </c>
      <c r="EF8" s="14">
        <f>SUM(EF9:EF12)</f>
        <v>70.255931200216779</v>
      </c>
      <c r="EG8" s="14">
        <f>SUM(EG9:EG12)</f>
        <v>69.465283390140186</v>
      </c>
      <c r="EH8" s="14">
        <f>SUM(EH9:EH12)</f>
        <v>68.389773345799355</v>
      </c>
      <c r="EI8" s="14">
        <f>SUM(EI9:EI12)</f>
        <v>67.950927089152515</v>
      </c>
      <c r="EJ8" s="59">
        <f>SUM(EJ9:EJ12)</f>
        <v>66.730372771256199</v>
      </c>
      <c r="EK8" s="14">
        <f>SUM(EK9:EK12)</f>
        <v>65.705713710546334</v>
      </c>
      <c r="EL8" s="14">
        <f>SUM(EL9:EL12)</f>
        <v>62.805762945364563</v>
      </c>
      <c r="EM8" s="60">
        <f>SUM(EM9:EM12)</f>
        <v>62.160545532730552</v>
      </c>
      <c r="EN8" s="14">
        <f>SUM(EN9:EN12)</f>
        <v>60.026463576401284</v>
      </c>
      <c r="EO8" s="14">
        <f>SUM(EO9:EO12)</f>
        <v>61.496202613796726</v>
      </c>
      <c r="EP8" s="14">
        <f>SUM(EP9:EP12)</f>
        <v>58.93524031522027</v>
      </c>
      <c r="EQ8" s="14">
        <f>SUM(EQ9:EQ12)</f>
        <v>60.605103249352354</v>
      </c>
      <c r="ER8" s="59">
        <f>SUM(ER9:ER12)</f>
        <v>58.578065885632569</v>
      </c>
      <c r="ES8" s="14">
        <f>SUM(ES9:ES12)</f>
        <v>56.868055443932576</v>
      </c>
      <c r="ET8" s="14">
        <f>SUM(ET9:ET12)</f>
        <v>58.025529685613925</v>
      </c>
      <c r="EU8" s="60">
        <f>SUM(EU9:EU12)</f>
        <v>59.92849574527245</v>
      </c>
      <c r="EV8" s="14">
        <f>SUM(EV9:EV12)</f>
        <v>57.659331108757328</v>
      </c>
      <c r="EW8" s="14">
        <f>SUM(EW9:EW12)</f>
        <v>57.15847951857868</v>
      </c>
      <c r="EX8" s="14">
        <f>SUM(EX9:EX12)</f>
        <v>58.289359670077403</v>
      </c>
      <c r="EY8" s="14">
        <f>SUM(EY9:EY12)</f>
        <v>57.860218449949279</v>
      </c>
      <c r="EZ8" s="59">
        <f>SUM(EZ9:EZ12)</f>
        <v>56.933204829952899</v>
      </c>
      <c r="FA8" s="14">
        <f>SUM(FA9:FA12)</f>
        <v>57.067117051186059</v>
      </c>
      <c r="FB8" s="14">
        <f>SUM(FB9:FB12)</f>
        <v>56.905149355658821</v>
      </c>
      <c r="FC8" s="60">
        <f>SUM(FC9:FC12)</f>
        <v>43.808195012226392</v>
      </c>
      <c r="FD8" s="14">
        <f>SUM(FD9:FD12)</f>
        <v>43.944980375147495</v>
      </c>
      <c r="FE8" s="14">
        <f>SUM(FE9:FE12)</f>
        <v>42.399370405701937</v>
      </c>
      <c r="FF8" s="14">
        <f>SUM(FF9:FF12)</f>
        <v>53.359406103542547</v>
      </c>
      <c r="FG8" s="14">
        <f>SUM(FG9:FG12)</f>
        <v>52.094903618967223</v>
      </c>
      <c r="FH8" s="59">
        <f>SUM(FH9:FH12)</f>
        <v>52.132247080751654</v>
      </c>
      <c r="FI8" s="14">
        <f>SUM(FI9:FI12)</f>
        <v>55.291331857380854</v>
      </c>
      <c r="FJ8" s="14">
        <f>SUM(FJ9:FJ12)</f>
        <v>53.940123262484775</v>
      </c>
      <c r="FK8" s="60">
        <f>SUM(FK9:FK12)</f>
        <v>53.461465598263743</v>
      </c>
      <c r="FL8" s="14">
        <f>SUM(FL9:FL12)</f>
        <v>53.370322256776291</v>
      </c>
      <c r="FM8" s="14">
        <f>SUM(FM9:FM12)</f>
        <v>53.070910268540544</v>
      </c>
      <c r="FN8" s="54">
        <f>SUM(FN9:FN12)</f>
        <v>52.833374070301559</v>
      </c>
      <c r="FO8" s="54">
        <f>SUM(FO9:FO12)</f>
        <v>52.763209372177769</v>
      </c>
      <c r="FP8" s="61">
        <f>SUM(FP9:FP12)</f>
        <v>52.097303962975097</v>
      </c>
      <c r="FQ8" s="54">
        <f>SUM(FQ9:FQ12)</f>
        <v>51.557449008517224</v>
      </c>
      <c r="FR8" s="54">
        <f>SUM(FR9:FR12)</f>
        <v>51.120615672738722</v>
      </c>
      <c r="FS8" s="58">
        <f>SUM(FS9:FS12)</f>
        <v>51.058277795201441</v>
      </c>
      <c r="FT8" s="54">
        <f>SUM(FT9:FT12)</f>
        <v>50.927750737391406</v>
      </c>
      <c r="FU8" s="54">
        <f>SUM(FU9:FU12)</f>
        <v>50.647606252873707</v>
      </c>
      <c r="FV8" s="54">
        <f>SUM(FV9:FV12)</f>
        <v>50.296004847600742</v>
      </c>
      <c r="FW8" s="54">
        <f>SUM(FW9:FW12)</f>
        <v>49.249802764729282</v>
      </c>
      <c r="FX8" s="61">
        <f>SUM(FX9:FX12)</f>
        <v>48.497728180466218</v>
      </c>
      <c r="FY8" s="54">
        <f>SUM(FY9:FY12)</f>
        <v>48.226862310418362</v>
      </c>
      <c r="FZ8" s="54">
        <v>48.496134190930199</v>
      </c>
      <c r="GA8" s="58">
        <v>48.496132935464431</v>
      </c>
      <c r="GB8" s="61">
        <v>48.693453382959909</v>
      </c>
      <c r="GC8" s="54">
        <v>48.317766379283768</v>
      </c>
      <c r="GD8" s="54">
        <v>46.274732685179707</v>
      </c>
      <c r="GE8" s="54">
        <v>47.782935448536421</v>
      </c>
      <c r="GF8" s="53">
        <v>47.710364277603993</v>
      </c>
      <c r="GG8" s="5"/>
      <c r="GH8" s="5"/>
    </row>
    <row r="9" spans="1:194" ht="12" customHeight="1" x14ac:dyDescent="0.2">
      <c r="A9" s="48"/>
      <c r="B9" s="73" t="s">
        <v>17</v>
      </c>
      <c r="C9" s="59">
        <v>26.553549128823168</v>
      </c>
      <c r="D9" s="14">
        <v>26.791350545982084</v>
      </c>
      <c r="E9" s="14">
        <v>27.981095025411978</v>
      </c>
      <c r="F9" s="60">
        <v>27.504647016425775</v>
      </c>
      <c r="G9" s="14">
        <v>27.140137161025567</v>
      </c>
      <c r="H9" s="14">
        <v>27.134106494027026</v>
      </c>
      <c r="I9" s="14">
        <v>27.236328881770977</v>
      </c>
      <c r="J9" s="14">
        <v>26.570241261801769</v>
      </c>
      <c r="K9" s="59">
        <v>26.331353676018836</v>
      </c>
      <c r="L9" s="14">
        <v>25.334556486332065</v>
      </c>
      <c r="M9" s="14">
        <v>24.69876671549402</v>
      </c>
      <c r="N9" s="60">
        <v>25.695621171112453</v>
      </c>
      <c r="O9" s="14">
        <v>24.530085938036159</v>
      </c>
      <c r="P9" s="14">
        <v>23.580919677515677</v>
      </c>
      <c r="Q9" s="14">
        <v>25.012126232211752</v>
      </c>
      <c r="R9" s="14">
        <v>25.265795114196088</v>
      </c>
      <c r="S9" s="59">
        <v>25.200160404884052</v>
      </c>
      <c r="T9" s="14">
        <v>25.074090526357661</v>
      </c>
      <c r="U9" s="14">
        <v>24.383123965457504</v>
      </c>
      <c r="V9" s="60">
        <v>24.756749952797534</v>
      </c>
      <c r="W9" s="14">
        <v>23.829561440311949</v>
      </c>
      <c r="X9" s="14">
        <v>24.511704810391585</v>
      </c>
      <c r="Y9" s="14">
        <v>24.148506851047831</v>
      </c>
      <c r="Z9" s="14">
        <v>23.536722531894135</v>
      </c>
      <c r="AA9" s="59">
        <v>23.010181952335763</v>
      </c>
      <c r="AB9" s="14">
        <v>24.155014070972616</v>
      </c>
      <c r="AC9" s="14">
        <v>23.525846866457588</v>
      </c>
      <c r="AD9" s="60">
        <v>22.962025647394078</v>
      </c>
      <c r="AE9" s="59">
        <v>22.722476908245028</v>
      </c>
      <c r="AF9" s="14">
        <v>22.735691007522703</v>
      </c>
      <c r="AG9" s="14">
        <v>22.482246045115428</v>
      </c>
      <c r="AH9" s="60">
        <v>20.98705196415667</v>
      </c>
      <c r="AI9" s="14">
        <v>20.891614260456997</v>
      </c>
      <c r="AJ9" s="14">
        <v>20.642138865860616</v>
      </c>
      <c r="AK9" s="14">
        <v>20.214582170234635</v>
      </c>
      <c r="AL9" s="14">
        <v>20.705915343634377</v>
      </c>
      <c r="AM9" s="59">
        <v>20.307519906698573</v>
      </c>
      <c r="AN9" s="14">
        <v>20.061097814877513</v>
      </c>
      <c r="AO9" s="14">
        <v>20.109789983784022</v>
      </c>
      <c r="AP9" s="60">
        <v>19.756015668718518</v>
      </c>
      <c r="AQ9" s="14">
        <v>19.96379629528202</v>
      </c>
      <c r="AR9" s="14">
        <v>21.063101719840521</v>
      </c>
      <c r="AS9" s="14">
        <v>21.351989730662691</v>
      </c>
      <c r="AT9" s="14">
        <v>21.188847152451661</v>
      </c>
      <c r="AU9" s="59">
        <v>21.830189045767099</v>
      </c>
      <c r="AV9" s="14">
        <v>22.271355999561866</v>
      </c>
      <c r="AW9" s="14">
        <v>21.041650691201198</v>
      </c>
      <c r="AX9" s="60">
        <v>20.844359083710337</v>
      </c>
      <c r="AY9" s="14">
        <v>21.346380178468884</v>
      </c>
      <c r="AZ9" s="14">
        <v>22.189341661901821</v>
      </c>
      <c r="BA9" s="14">
        <v>22.556064073291097</v>
      </c>
      <c r="BB9" s="14">
        <f>[5]JUN15!$E$113/BB21*100</f>
        <v>21.835320161405125</v>
      </c>
      <c r="BC9" s="59">
        <f>[5]SEP15!$D$112/BC21*100</f>
        <v>20.971212310916329</v>
      </c>
      <c r="BD9" s="14">
        <f>[5]DEC15!$D$112/BD21*100</f>
        <v>20.776264571379098</v>
      </c>
      <c r="BE9" s="14">
        <f>[4]MAR16!$D$112/BE21*100</f>
        <v>20.926300863185666</v>
      </c>
      <c r="BF9" s="60">
        <f>[4]JUN16!$D$112/BF21*100</f>
        <v>20.429901549640409</v>
      </c>
      <c r="BG9" s="59">
        <f>[4]SEP16!$D$112/BG21*100</f>
        <v>19.922757031132189</v>
      </c>
      <c r="BH9" s="14">
        <f>[4]DEC16!$D$112/BH21*100</f>
        <v>18.990256956214846</v>
      </c>
      <c r="BI9" s="14">
        <f>+[3]MAR17!$D$112/'A6'!BI21*100</f>
        <v>21.851936096607357</v>
      </c>
      <c r="BJ9" s="60">
        <f>+[3]JUN17!$D$112/'A6'!BJ21*100</f>
        <v>21.174948341655838</v>
      </c>
      <c r="BK9" s="14">
        <f>+[3]SEP17!$D$112/'A6'!BK21*100</f>
        <v>20.486297082518707</v>
      </c>
      <c r="BL9" s="14">
        <f>+[3]DEC17!$D$112/'A6'!BL21*100</f>
        <v>20.154265281882168</v>
      </c>
      <c r="BM9" s="14">
        <f>+[1]MAR18!$D$112/'A6'!BM21*100</f>
        <v>18.803166329943586</v>
      </c>
      <c r="BN9" s="60">
        <f>+[1]JUN18!$D$112/'A6'!BN21*100</f>
        <v>12.339771218836134</v>
      </c>
      <c r="BO9" s="14">
        <f>+[1]SEP18!$D$112/'A6'!BO21*100</f>
        <v>10.639664863811589</v>
      </c>
      <c r="BP9" s="14">
        <f>+[1]DEC18!$D$112/'A6'!BP21*100</f>
        <v>11.044724640583265</v>
      </c>
      <c r="BQ9" s="14">
        <f>+[1]MAR19!D112/'A6'!BQ21*100</f>
        <v>12.885255607380383</v>
      </c>
      <c r="BR9" s="60">
        <f>+[1]JUN19!D112/'A6'!BR21*100</f>
        <v>12.063561192817627</v>
      </c>
      <c r="BS9" s="59">
        <f>+[1]SEP19!$D$112/'A6'!BS21*100</f>
        <v>11.841859019851885</v>
      </c>
      <c r="BT9" s="14">
        <f>+[1]DEC19!$D$112/'A6'!BT21*100</f>
        <v>13.383847367426915</v>
      </c>
      <c r="BU9" s="14">
        <f>+[1]MAR20!$D$112/'A6'!BU21*100</f>
        <v>12.290799577517863</v>
      </c>
      <c r="BV9" s="14">
        <f>+[1]JUN20!$D$116/'A6'!BV21*100</f>
        <v>11.884311584959335</v>
      </c>
      <c r="BW9" s="59">
        <f>+[1]SEP20!$D$116/'A6'!BW21*100</f>
        <v>11.901996952556312</v>
      </c>
      <c r="BX9" s="14">
        <f>+[1]DEC20!D116/'A6'!$BX$21*100</f>
        <v>10.858007380351749</v>
      </c>
      <c r="BY9" s="14">
        <f>+[1]MAR21!D116/'A6'!$BY$21*100</f>
        <v>10.548639127201872</v>
      </c>
      <c r="BZ9" s="60">
        <f>+[1]JUN21!D116/'A6'!$BZ$21*100</f>
        <v>11.037232103127547</v>
      </c>
      <c r="CA9" s="59">
        <f>+[1]SEP21!D116/'A6'!$CA$21*100</f>
        <v>10.952225072430313</v>
      </c>
      <c r="CB9" s="14">
        <f>+[1]DEC21!D116/'A6'!$CB$21*100</f>
        <v>10.947928427011403</v>
      </c>
      <c r="CC9" s="14">
        <f>+[1]MAR22!D116/'A6'!$CC$21*100</f>
        <v>10.811516580004346</v>
      </c>
      <c r="CD9" s="60">
        <f>+[1]JUN22!D116/'A6'!$CD$21*100</f>
        <v>11.067278826559077</v>
      </c>
      <c r="CE9" s="59">
        <f>+[1]SEP22!D116/'A6'!$CE$21*100</f>
        <v>10.999950439915738</v>
      </c>
      <c r="CF9" s="14">
        <f>+[1]DEC22!D116/'A6'!$CF$21*100</f>
        <v>10.897103890073375</v>
      </c>
      <c r="CG9" s="14">
        <f>+[1]MAR23!D284/'A6'!$CG$21*100</f>
        <v>10.095606317901632</v>
      </c>
      <c r="CH9" s="14">
        <f>+[1]JUN23!D284/'A6'!$CH$21*100</f>
        <v>10.377466364870877</v>
      </c>
      <c r="CI9" s="59">
        <f>+[1]SEP23!D$284/'A6'!$CI$21*100</f>
        <v>9.5876066265139972</v>
      </c>
      <c r="CJ9" s="14">
        <f>+[1]DEC23!D$284/'A6'!$CJ$21*100</f>
        <v>9.2713111164844744</v>
      </c>
      <c r="CK9" s="14">
        <v>9.519763801636179</v>
      </c>
      <c r="CL9" s="66">
        <v>9.094833513829844</v>
      </c>
      <c r="CM9" s="59">
        <v>8.4646580145839536</v>
      </c>
      <c r="CN9" s="14">
        <v>8.2825342778772733</v>
      </c>
      <c r="CO9" s="14">
        <v>7.7499265916466333</v>
      </c>
      <c r="CP9" s="14">
        <v>7.7575002230129826</v>
      </c>
      <c r="CQ9" s="71">
        <v>7.574098726010873</v>
      </c>
      <c r="CR9" s="14">
        <v>8.1883449431710087</v>
      </c>
      <c r="CS9" s="14">
        <v>8.6548917431982861</v>
      </c>
      <c r="CT9" s="14">
        <v>9.0729894524534966</v>
      </c>
      <c r="CU9" s="60">
        <v>9.2457014890020552</v>
      </c>
      <c r="CV9" s="14">
        <v>9.3170293170831489</v>
      </c>
      <c r="CW9" s="14">
        <v>9.2277573813086988</v>
      </c>
      <c r="CX9" s="14">
        <v>9.133550815918575</v>
      </c>
      <c r="CY9" s="14">
        <v>9.5911255620991724</v>
      </c>
      <c r="CZ9" s="59">
        <v>9.6844349221046269</v>
      </c>
      <c r="DA9" s="14">
        <v>32.700000000000003</v>
      </c>
      <c r="DB9" s="14">
        <v>32.5</v>
      </c>
      <c r="DC9" s="60">
        <v>31.9</v>
      </c>
      <c r="DD9" s="14">
        <v>31.7</v>
      </c>
      <c r="DE9" s="72">
        <v>10.499097411383023</v>
      </c>
      <c r="DF9" s="14">
        <v>12.332088012259415</v>
      </c>
      <c r="DG9" s="14">
        <v>13.144058885383805</v>
      </c>
      <c r="DH9" s="59">
        <v>13.524473968482969</v>
      </c>
      <c r="DI9" s="14">
        <v>12.900019020754153</v>
      </c>
      <c r="DJ9" s="14">
        <v>12.776653280362327</v>
      </c>
      <c r="DK9" s="60">
        <v>12.48281851688361</v>
      </c>
      <c r="DL9" s="14">
        <v>12.447827506881563</v>
      </c>
      <c r="DM9" s="14">
        <v>12.474743668421597</v>
      </c>
      <c r="DN9" s="14">
        <v>12.781632770247231</v>
      </c>
      <c r="DO9" s="14">
        <v>29.73901257656787</v>
      </c>
      <c r="DP9" s="59">
        <v>29.371208812909909</v>
      </c>
      <c r="DQ9" s="14">
        <v>30.571899316938943</v>
      </c>
      <c r="DR9" s="14">
        <v>29.820026728703645</v>
      </c>
      <c r="DS9" s="60">
        <v>29.164816482916983</v>
      </c>
      <c r="DT9" s="59">
        <v>31.283384410019178</v>
      </c>
      <c r="DU9" s="14">
        <v>29.682183665251532</v>
      </c>
      <c r="DV9" s="14">
        <v>29.062686963387623</v>
      </c>
      <c r="DW9" s="60">
        <v>28.80812818253083</v>
      </c>
      <c r="DX9" s="14">
        <v>27.292716586132798</v>
      </c>
      <c r="DY9" s="14">
        <v>27.037816851940228</v>
      </c>
      <c r="DZ9" s="14">
        <v>27.374250803006721</v>
      </c>
      <c r="EA9" s="14">
        <v>28.8094292933521</v>
      </c>
      <c r="EB9" s="59">
        <v>28.638349240691557</v>
      </c>
      <c r="EC9" s="14">
        <v>29.657231182486505</v>
      </c>
      <c r="ED9" s="14">
        <v>30.019446033464313</v>
      </c>
      <c r="EE9" s="60">
        <v>30.052347564599646</v>
      </c>
      <c r="EF9" s="14">
        <v>31.566660486476078</v>
      </c>
      <c r="EG9" s="14">
        <v>32.217488316525525</v>
      </c>
      <c r="EH9" s="14">
        <v>32.373380002795301</v>
      </c>
      <c r="EI9" s="14">
        <v>32.959158070689405</v>
      </c>
      <c r="EJ9" s="59">
        <v>33.647165682216887</v>
      </c>
      <c r="EK9" s="14">
        <v>33.607521999462222</v>
      </c>
      <c r="EL9" s="14">
        <v>31.988070466852143</v>
      </c>
      <c r="EM9" s="60">
        <v>30.281604295376308</v>
      </c>
      <c r="EN9" s="14">
        <v>28.764113197717435</v>
      </c>
      <c r="EO9" s="14">
        <v>28.059755354830223</v>
      </c>
      <c r="EP9" s="14">
        <v>27.351383010803648</v>
      </c>
      <c r="EQ9" s="14">
        <f>+([5]JUN15!$E$36+[5]JUN15!$E$43+[5]JUN15!$E$49)/EQ$21*100</f>
        <v>27.970223599761045</v>
      </c>
      <c r="ER9" s="59">
        <f>+([5]SEP15!$D$35+[5]SEP15!$D$42+[5]SEP15!$D$48)/ER$21*100</f>
        <v>25.804943088952363</v>
      </c>
      <c r="ES9" s="14">
        <f>+([5]DEC15!$D$35+[5]DEC15!$D$42+[5]DEC15!$D$48)/ES$21*100</f>
        <v>25.582587144918634</v>
      </c>
      <c r="ET9" s="14">
        <f>+([4]MAR16!$D$35+[4]MAR16!$D$42+[4]MAR16!$D$48)/ET$21*100</f>
        <v>26.135221028215859</v>
      </c>
      <c r="EU9" s="60">
        <f>+([4]JUN16!$D$35+[4]JUN16!$D$42+[4]JUN16!$D$48)/EU$21*100</f>
        <v>26.206006344366912</v>
      </c>
      <c r="EV9" s="14">
        <f>+([4]SEP16!$D$35+[4]SEP16!$D$42+[4]SEP16!$D$48)/EV$21*100</f>
        <v>23.42912677187341</v>
      </c>
      <c r="EW9" s="14">
        <f>+([4]DEC16!$D$35+[4]DEC16!$D$42+[4]DEC16!$D$48)/EW$21*100</f>
        <v>22.05971054908623</v>
      </c>
      <c r="EX9" s="14">
        <f>+([3]MAR17!$D$35+[3]MAR17!$D$42+[3]MAR17!$D$48+[3]MAR17!$D$95+[3]MAR17!$D$96)/EX$21*100</f>
        <v>21.312754857762737</v>
      </c>
      <c r="EY9" s="14">
        <f>+([3]JUN17!$D$35+[3]JUN17!$D$42+[3]JUN17!$D$48+[3]JUN17!$D$95+[3]JUN17!$D$96)/EY$21*100</f>
        <v>20.814556853352506</v>
      </c>
      <c r="EZ9" s="59">
        <f>+([3]SEP17!$D$35+[3]SEP17!$D$42+[3]SEP17!$D$48+[3]SEP17!$D$95+[3]SEP17!$D$96)/EZ$21*100</f>
        <v>19.359477153726779</v>
      </c>
      <c r="FA9" s="14">
        <f>+([3]DEC17!$D$35+[3]DEC17!$D$42+[3]DEC17!$D$48+[3]DEC17!$D$95+[3]DEC17!$D$96)/FA$21*100</f>
        <v>17.835778008005676</v>
      </c>
      <c r="FB9" s="14">
        <f>+([1]MAR18!$D$35+[1]MAR18!$D$42+[1]MAR18!$D$48+[1]MAR18!$D$95+[1]MAR18!$D$96)/FB$21*100</f>
        <v>17.361084629931035</v>
      </c>
      <c r="FC9" s="60">
        <f>+([1]JUN18!$D$35+[1]JUN18!$D$42+[1]JUN18!$D$48+[1]JUN18!$D$95+[1]JUN18!$D$96)/FC$21*100</f>
        <v>12.845939206543616</v>
      </c>
      <c r="FD9" s="14">
        <f>+([1]SEP18!$D$35+[1]SEP18!$D$42+[1]SEP18!$D$48+[1]SEP18!$D$95+[1]SEP18!$D$96)/FD$21*100</f>
        <v>12.577933602325398</v>
      </c>
      <c r="FE9" s="14">
        <f>+([1]DEC18!$D$35+[1]DEC18!$D$42+[1]DEC18!$D$48+[1]DEC18!$D$95+[1]DEC18!$D$96+[1]DEC18!$D$107)/FE$21*100</f>
        <v>11.836424944085341</v>
      </c>
      <c r="FF9" s="14">
        <f>+([1]MAR19!$D$35+[1]MAR19!$D$42+[1]MAR19!$D$48+[1]MAR19!$D$95+[1]MAR19!$D$96+[1]MAR19!$D$107)/FF$21*100</f>
        <v>14.462488196395459</v>
      </c>
      <c r="FG9" s="14">
        <f>+([1]JUN19!$D$35+[1]JUN19!$D$42+[1]JUN19!$D$48+[1]JUN19!$D$95+[1]JUN19!$D$96+[1]JUN19!$D$107)/FG$21*100</f>
        <v>13.521773860706551</v>
      </c>
      <c r="FH9" s="59">
        <f>+([1]SEP19!$D$35+[1]SEP19!$D$42+[1]SEP19!$D$48+[1]SEP19!$D$95+[1]SEP19!$D$96+[1]SEP19!$D$107)/FH$21*100</f>
        <v>13.604226443446304</v>
      </c>
      <c r="FI9" s="14">
        <f>+([1]DEC19!$D$35+[1]DEC19!$D$42+[1]DEC19!$D$48+[1]DEC19!$D$95+[1]DEC19!$D$96+[1]DEC19!$D$107)/FI$21*100</f>
        <v>13.988111478890133</v>
      </c>
      <c r="FJ9" s="14">
        <f>+([1]MAR20!$D$35+[1]MAR20!$D$42+[1]MAR20!$D$48+[1]MAR20!$D$95+[1]MAR20!$D$96+[1]MAR20!$D$107)/FJ$21*100</f>
        <v>13.876520003925293</v>
      </c>
      <c r="FK9" s="60">
        <f>+([1]JUN20!$D$35+[1]JUN20!$D$42+[1]JUN20!$D$48+[1]JUN20!$D$95+[1]JUN20!$D$96+[1]JUN20!$D$107)/FK$21*100</f>
        <v>13.398372754612737</v>
      </c>
      <c r="FL9" s="14">
        <f>+([1]SEP20!D$35+[1]SEP20!D$42+[1]SEP20!D$48+[1]SEP20!D$95+[1]SEP20!D$96+[1]SEP20!D$107)/FL$21*100</f>
        <v>12.843735397536928</v>
      </c>
      <c r="FM9" s="14">
        <f>+([1]DEC20!$D$35+[1]DEC20!$D$42+[1]DEC20!$D$48+[1]DEC20!$D$95+[1]DEC20!$D$96+[1]DEC20!$D$107)/FM$21*100</f>
        <v>13.311478358103098</v>
      </c>
      <c r="FN9" s="14">
        <f>+([1]MAR21!$D$35+[1]MAR21!$D$42+[1]MAR21!$D$48+[1]MAR21!$D$95+[1]MAR21!$D$96+[1]MAR21!$D$107)/FN$21*100</f>
        <v>13.044813897230398</v>
      </c>
      <c r="FO9" s="14">
        <f>+([1]JUN21!$D$35+[1]JUN21!$D$42+[1]JUN21!$D$48+[1]JUN21!$D$95+[1]JUN21!$D$96+[1]JUN21!$D$107)/FO$21*100</f>
        <v>13.27515078609898</v>
      </c>
      <c r="FP9" s="59">
        <f>+([1]SEP21!$D$35+[1]SEP21!$D$42+[1]SEP21!$D$48+[1]SEP21!$D$95+[1]SEP21!$D$96+[1]SEP21!$D$107)/FP$21*100</f>
        <v>13.271026742128649</v>
      </c>
      <c r="FQ9" s="14">
        <f>+([1]DEC21!$D$35+[1]DEC21!$D$42+[1]DEC21!$D$48+[1]DEC21!$D$95+[1]DEC21!$D$96+[1]DEC21!$D$107)/FQ$21*100</f>
        <v>13.330319785277284</v>
      </c>
      <c r="FR9" s="14">
        <f>+([1]MAR22!$D$35+[1]MAR22!$D$42+[1]MAR22!$D$48+[1]MAR22!$D$95+[1]MAR22!$D$96+[1]MAR22!$D$107)/FR$21*100</f>
        <v>13.165907387503495</v>
      </c>
      <c r="FS9" s="60">
        <f>+([1]JUN22!$D$35+[1]JUN22!$D$42+[1]JUN22!$D$48+[1]JUN22!$D$95+[1]JUN22!$D$96+[1]JUN22!$D$107)/FS$21*100</f>
        <v>13.194819707689772</v>
      </c>
      <c r="FT9" s="14">
        <f>+([1]SEP22!$D$35+[1]SEP22!$D$42+[1]SEP22!$D$48+[1]SEP22!$D$95+[1]SEP22!$D$96+[1]SEP22!$D$107)/FT$21*100</f>
        <v>13.370564199384591</v>
      </c>
      <c r="FU9" s="14">
        <f>+([1]DEC22!$D$35+[1]DEC22!$D$42+[1]DEC22!$D$48+[1]DEC22!$D$95+[1]DEC22!$D$96+[1]DEC22!$D$107)/FU$21*100</f>
        <v>13.383969087748538</v>
      </c>
      <c r="FV9" s="14">
        <f>+([1]MAR23!$D$35+[1]MAR23!$D$42+[1]MAR23!$D$48+[1]MAR23!$D$95+[1]MAR23!$D$96+[1]MAR23!$D$107)/FV$21*100</f>
        <v>13.001670468350158</v>
      </c>
      <c r="FW9" s="54">
        <f>+([1]JUN23!$D$35+[1]JUN23!$D$42+[1]JUN23!$D$48+[1]JUN23!$D$95+[1]JUN23!$D$96+[1]JUN23!$D$107)/FW$21*100</f>
        <v>12.051536825734381</v>
      </c>
      <c r="FX9" s="61">
        <f>+([1]SEP23!$D$35+[1]SEP23!$D$42+[1]SEP23!$D$48+[1]SEP23!$D$95+[1]SEP23!$D$96+[1]SEP23!$D$107)/FX$21*100</f>
        <v>11.477845631214006</v>
      </c>
      <c r="FY9" s="54">
        <f>+([1]DEC23!$D$35+[1]DEC23!$D$42+[1]DEC23!$D$48+[1]DEC23!$D$95+[1]DEC23!$D$96+[1]DEC23!$D$107)/FY$21*100</f>
        <v>11.133442857363505</v>
      </c>
      <c r="FZ9" s="54">
        <v>11.263014226897926</v>
      </c>
      <c r="GA9" s="58">
        <v>11.263013935321514</v>
      </c>
      <c r="GB9" s="61">
        <v>8.3597721381354901</v>
      </c>
      <c r="GC9" s="54">
        <v>8.0000100792044151</v>
      </c>
      <c r="GD9" s="54">
        <v>7.6863185477760094</v>
      </c>
      <c r="GE9" s="54">
        <v>7.772280673779342</v>
      </c>
      <c r="GF9" s="53">
        <v>7.8779155465366628</v>
      </c>
      <c r="GG9" s="5"/>
      <c r="GH9" s="5"/>
    </row>
    <row r="10" spans="1:194" ht="12" customHeight="1" x14ac:dyDescent="0.2">
      <c r="A10" s="48"/>
      <c r="B10" s="47" t="s">
        <v>16</v>
      </c>
      <c r="C10" s="59">
        <v>12.637515114273819</v>
      </c>
      <c r="D10" s="14">
        <v>12.564449410888272</v>
      </c>
      <c r="E10" s="14">
        <v>12.705028492222393</v>
      </c>
      <c r="F10" s="60">
        <v>13.075186829027729</v>
      </c>
      <c r="G10" s="14">
        <v>12.387932787400411</v>
      </c>
      <c r="H10" s="14">
        <v>11.724624674340186</v>
      </c>
      <c r="I10" s="14">
        <v>11.439740311178847</v>
      </c>
      <c r="J10" s="14">
        <v>11.879530563510746</v>
      </c>
      <c r="K10" s="59">
        <v>11.528158918697521</v>
      </c>
      <c r="L10" s="14">
        <v>11.899991148234877</v>
      </c>
      <c r="M10" s="14">
        <v>11.773693080691142</v>
      </c>
      <c r="N10" s="60">
        <v>11.19357781986306</v>
      </c>
      <c r="O10" s="14">
        <v>11.293188247763856</v>
      </c>
      <c r="P10" s="14">
        <v>12.738130785309048</v>
      </c>
      <c r="Q10" s="14">
        <v>13.142597028513434</v>
      </c>
      <c r="R10" s="14">
        <v>13.330920240173741</v>
      </c>
      <c r="S10" s="59">
        <v>12.875257546634957</v>
      </c>
      <c r="T10" s="14">
        <v>12.35041006702955</v>
      </c>
      <c r="U10" s="14">
        <v>14.049889007224154</v>
      </c>
      <c r="V10" s="60">
        <v>13.253823399836365</v>
      </c>
      <c r="W10" s="14">
        <v>14.45803203435425</v>
      </c>
      <c r="X10" s="14">
        <v>13.522981396012748</v>
      </c>
      <c r="Y10" s="14">
        <v>13.451422914376773</v>
      </c>
      <c r="Z10" s="14">
        <v>13.906481530127621</v>
      </c>
      <c r="AA10" s="59">
        <v>14.883121645553283</v>
      </c>
      <c r="AB10" s="14">
        <v>14.696190541560849</v>
      </c>
      <c r="AC10" s="14">
        <v>14.649502164478989</v>
      </c>
      <c r="AD10" s="60">
        <v>14.466019163649197</v>
      </c>
      <c r="AE10" s="59">
        <v>14.080370108128218</v>
      </c>
      <c r="AF10" s="14">
        <v>13.355282512101658</v>
      </c>
      <c r="AG10" s="14">
        <v>13.425652778584551</v>
      </c>
      <c r="AH10" s="60">
        <v>13.231096868389534</v>
      </c>
      <c r="AI10" s="14">
        <v>13.056016829666762</v>
      </c>
      <c r="AJ10" s="14">
        <v>12.876871121829723</v>
      </c>
      <c r="AK10" s="14">
        <v>13.304307323555516</v>
      </c>
      <c r="AL10" s="14">
        <v>12.43452381784194</v>
      </c>
      <c r="AM10" s="59">
        <v>13.173832412257608</v>
      </c>
      <c r="AN10" s="14">
        <v>13.05185160476737</v>
      </c>
      <c r="AO10" s="14">
        <v>13.27345074291034</v>
      </c>
      <c r="AP10" s="60">
        <v>13.207861768098395</v>
      </c>
      <c r="AQ10" s="14">
        <v>13.560094863565164</v>
      </c>
      <c r="AR10" s="14">
        <v>11.994289785161866</v>
      </c>
      <c r="AS10" s="14">
        <v>11.442516900220834</v>
      </c>
      <c r="AT10" s="14">
        <v>11.6193532095793</v>
      </c>
      <c r="AU10" s="59">
        <v>11.062347884823263</v>
      </c>
      <c r="AV10" s="14">
        <v>10.681892481879993</v>
      </c>
      <c r="AW10" s="14">
        <v>10.184549764837266</v>
      </c>
      <c r="AX10" s="60">
        <v>10.04712824477704</v>
      </c>
      <c r="AY10" s="14">
        <v>10.957464665599261</v>
      </c>
      <c r="AZ10" s="14">
        <v>10.382259286381453</v>
      </c>
      <c r="BA10" s="14">
        <v>10.321741877156743</v>
      </c>
      <c r="BB10" s="14">
        <f>+[5]JUN15!$F$113/BB21*100</f>
        <v>9.6511474344327031</v>
      </c>
      <c r="BC10" s="59">
        <f>+[5]SEP15!$E$112/BC21*100</f>
        <v>9.7290030452111633</v>
      </c>
      <c r="BD10" s="14">
        <f>+[5]DEC15!$E$112/BD21*100</f>
        <v>10.012598138726371</v>
      </c>
      <c r="BE10" s="14">
        <f>+[4]MAR16!$E$112/BE21*100</f>
        <v>10.627511175130921</v>
      </c>
      <c r="BF10" s="60">
        <f>+[4]JUN16!$E$112/BF21*100</f>
        <v>11.205828262215515</v>
      </c>
      <c r="BG10" s="59">
        <f>+[4]SEP16!$E$112/BG21*100</f>
        <v>10.117887536299548</v>
      </c>
      <c r="BH10" s="14">
        <f>+[4]DEC16!$E$112/BH21*100</f>
        <v>10.76565182297001</v>
      </c>
      <c r="BI10" s="14">
        <f>+[3]MAR17!$E$112/'A6'!BI21*100</f>
        <v>14.393798824838047</v>
      </c>
      <c r="BJ10" s="60">
        <f>+[3]JUN17!$E$112/'A6'!BJ21*100</f>
        <v>15.432748189459772</v>
      </c>
      <c r="BK10" s="14">
        <f>+[3]SEP17!$E$112/'A6'!BK21*100</f>
        <v>16.006108413481019</v>
      </c>
      <c r="BL10" s="14">
        <f>+[3]DEC17!$E$112/'A6'!BL21*100</f>
        <v>16.485583050005513</v>
      </c>
      <c r="BM10" s="14">
        <f>+[1]MAR18!$E$112/'A6'!BM21*100</f>
        <v>17.160227182911459</v>
      </c>
      <c r="BN10" s="60">
        <f>+[1]JUN18!$E$112/'A6'!BN21*100</f>
        <v>12.148101303352464</v>
      </c>
      <c r="BO10" s="14">
        <f>+[1]SEP18!$E$112/'A6'!BO21*100</f>
        <v>10.306891769938348</v>
      </c>
      <c r="BP10" s="14">
        <f>+[1]DEC18!$E$112/'A6'!BP21*100</f>
        <v>9.806418961555261</v>
      </c>
      <c r="BQ10" s="14">
        <f>+[1]MAR19!E112/'A6'!BQ21*100</f>
        <v>13.473755727279002</v>
      </c>
      <c r="BR10" s="60">
        <f>+[1]JUN19!E112/'A6'!BR21*100</f>
        <v>13.31451906144089</v>
      </c>
      <c r="BS10" s="59">
        <f>+[1]SEP19!$E$112/'A6'!BS21*100</f>
        <v>13.60599494098102</v>
      </c>
      <c r="BT10" s="14">
        <f>+[1]DEC19!$E$112/'A6'!BT21*100</f>
        <v>15.097539360262708</v>
      </c>
      <c r="BU10" s="14">
        <f>+[1]MAR20!$E$112/'A6'!BU21*100</f>
        <v>14.355559363654802</v>
      </c>
      <c r="BV10" s="14">
        <f>+[1]JUN20!$E$116/'A6'!BV21*100</f>
        <v>14.124521807083271</v>
      </c>
      <c r="BW10" s="59">
        <f>+[1]SEP20!$E$116/'A6'!BW21*100</f>
        <v>14.05325483103943</v>
      </c>
      <c r="BX10" s="14">
        <f>+[1]DEC20!E116/'A6'!$BX$21*100</f>
        <v>14.079383989156188</v>
      </c>
      <c r="BY10" s="14">
        <f>+[1]MAR21!E116/'A6'!$BY$21*100</f>
        <v>14.52128064358471</v>
      </c>
      <c r="BZ10" s="60">
        <f>+[1]JUN21!E116/'A6'!$BZ$21*100</f>
        <v>14.677584781666145</v>
      </c>
      <c r="CA10" s="59">
        <f>+[1]SEP21!E116/'A6'!$CA$21*100</f>
        <v>14.157261783685538</v>
      </c>
      <c r="CB10" s="14">
        <f>+[1]DEC21!E116/'A6'!$CB$21*100</f>
        <v>14.134134484090893</v>
      </c>
      <c r="CC10" s="14">
        <f>+[1]MAR22!E116/'A6'!$CC$21*100</f>
        <v>14.639864727353736</v>
      </c>
      <c r="CD10" s="60">
        <f>+[1]JUN22!E116/'A6'!$CD$21*100</f>
        <v>14.430913260992687</v>
      </c>
      <c r="CE10" s="59">
        <f>+[1]SEP22!E116/'A6'!$CE$21*100</f>
        <v>14.918857747586406</v>
      </c>
      <c r="CF10" s="14">
        <f>+[1]DEC22!E116/'A6'!$CF$21*100</f>
        <v>15.267246205906943</v>
      </c>
      <c r="CG10" s="14">
        <f>+[1]MAR23!E284/'A6'!$CG$21*100</f>
        <v>15.628939196026275</v>
      </c>
      <c r="CH10" s="14">
        <f>+[1]JUN23!E284/'A6'!$CH$21*100</f>
        <v>15.296709833649343</v>
      </c>
      <c r="CI10" s="59">
        <f>+[1]SEP23!E$284/'A6'!$CI$21*100</f>
        <v>15.244658148744236</v>
      </c>
      <c r="CJ10" s="14">
        <f>+[1]DEC23!E$284/'A6'!$CJ$21*100</f>
        <v>14.914314240336072</v>
      </c>
      <c r="CK10" s="14">
        <v>15.254740843702825</v>
      </c>
      <c r="CL10" s="66">
        <v>15.480852091373565</v>
      </c>
      <c r="CM10" s="59">
        <v>15.724176898691084</v>
      </c>
      <c r="CN10" s="14">
        <v>15.455217695490198</v>
      </c>
      <c r="CO10" s="14">
        <v>15.267241297246583</v>
      </c>
      <c r="CP10" s="14">
        <v>14.870888034179361</v>
      </c>
      <c r="CQ10" s="71">
        <v>16.391571107199944</v>
      </c>
      <c r="CR10" s="14">
        <v>3.8050480363762946</v>
      </c>
      <c r="CS10" s="14">
        <v>3.9059836421514262</v>
      </c>
      <c r="CT10" s="14">
        <v>4.0526767225446179</v>
      </c>
      <c r="CU10" s="60">
        <v>4.1235559479333768</v>
      </c>
      <c r="CV10" s="14">
        <v>4.0481906956212788</v>
      </c>
      <c r="CW10" s="14">
        <v>3.9288623794604556</v>
      </c>
      <c r="CX10" s="14">
        <v>4.0163399044655703</v>
      </c>
      <c r="CY10" s="14">
        <v>4.4541761321834743</v>
      </c>
      <c r="CZ10" s="59">
        <v>4.2132764864001597</v>
      </c>
      <c r="DA10" s="14">
        <v>4.3097260652519527</v>
      </c>
      <c r="DB10" s="14">
        <v>4.2119306783231583</v>
      </c>
      <c r="DC10" s="60">
        <v>14.8</v>
      </c>
      <c r="DD10" s="14">
        <v>15.1</v>
      </c>
      <c r="DE10" s="72">
        <v>4.9287977806727605</v>
      </c>
      <c r="DF10" s="14">
        <v>5.3935501699306991</v>
      </c>
      <c r="DG10" s="14">
        <v>5.7466004887974922</v>
      </c>
      <c r="DH10" s="59">
        <v>6.1575205549753615</v>
      </c>
      <c r="DI10" s="14">
        <v>6.4127754869133611</v>
      </c>
      <c r="DJ10" s="14">
        <v>7.1354744242633039</v>
      </c>
      <c r="DK10" s="60">
        <v>7.130539794647631</v>
      </c>
      <c r="DL10" s="14">
        <v>7.4853845242837611</v>
      </c>
      <c r="DM10" s="14">
        <v>7.5791424869815476</v>
      </c>
      <c r="DN10" s="14">
        <v>7.8777324389990051</v>
      </c>
      <c r="DO10" s="14">
        <v>19.770953066392089</v>
      </c>
      <c r="DP10" s="59">
        <v>19.850831198205988</v>
      </c>
      <c r="DQ10" s="14">
        <v>19.404132761529556</v>
      </c>
      <c r="DR10" s="14">
        <v>20.048408652180367</v>
      </c>
      <c r="DS10" s="60">
        <v>19.378962849611533</v>
      </c>
      <c r="DT10" s="59">
        <v>19.100642784557937</v>
      </c>
      <c r="DU10" s="14">
        <v>18.718148368375278</v>
      </c>
      <c r="DV10" s="14">
        <v>17.681063518508214</v>
      </c>
      <c r="DW10" s="60">
        <v>17.859124106408842</v>
      </c>
      <c r="DX10" s="14">
        <v>18.533264908375905</v>
      </c>
      <c r="DY10" s="14">
        <v>17.661740909934252</v>
      </c>
      <c r="DZ10" s="14">
        <v>17.793543568403667</v>
      </c>
      <c r="EA10" s="14">
        <v>17.39880693586673</v>
      </c>
      <c r="EB10" s="59">
        <v>17.304960982345786</v>
      </c>
      <c r="EC10" s="14">
        <v>16.488400220484731</v>
      </c>
      <c r="ED10" s="14">
        <v>15.927452641010516</v>
      </c>
      <c r="EE10" s="60">
        <v>15.468256179126847</v>
      </c>
      <c r="EF10" s="14">
        <v>14.255916938238503</v>
      </c>
      <c r="EG10" s="14">
        <v>13.171755859306366</v>
      </c>
      <c r="EH10" s="14">
        <v>12.7383497796309</v>
      </c>
      <c r="EI10" s="14">
        <v>11.944758442766485</v>
      </c>
      <c r="EJ10" s="59">
        <v>10.984590856238171</v>
      </c>
      <c r="EK10" s="14">
        <v>10.347831660314764</v>
      </c>
      <c r="EL10" s="14">
        <v>10.032050751330953</v>
      </c>
      <c r="EM10" s="60">
        <v>11.730415845932184</v>
      </c>
      <c r="EN10" s="14">
        <v>11.805653207470666</v>
      </c>
      <c r="EO10" s="14">
        <v>12.289391356830253</v>
      </c>
      <c r="EP10" s="14">
        <v>11.671822386148961</v>
      </c>
      <c r="EQ10" s="14">
        <f>+([5]JUN15!$F$36+[5]JUN15!$F$43+[5]JUN15!$F$49)/EQ$21*100</f>
        <v>11.927798495505115</v>
      </c>
      <c r="ER10" s="59">
        <f>+([5]SEP15!$E$35+[5]SEP15!$E$42+[5]SEP15!$E$48)/ER$21*100</f>
        <v>11.968764251162964</v>
      </c>
      <c r="ES10" s="14">
        <f>+([5]DEC15!$E$35+[5]DEC15!$E$42+[5]DEC15!$E$48)/ES$21*100</f>
        <v>12.480109815081489</v>
      </c>
      <c r="ET10" s="14">
        <f>+([4]MAR16!$E$35+[4]MAR16!$E$42+[4]MAR16!$E$48)/ET$21*100</f>
        <v>13.195167063238374</v>
      </c>
      <c r="EU10" s="60">
        <f>+([4]JUN16!$E$35+[4]JUN16!$E$42+[4]JUN16!$E$48)/EU$21*100</f>
        <v>13.649510905718461</v>
      </c>
      <c r="EV10" s="14">
        <f>+([4]SEP16!$E$35+[4]SEP16!$E$42+[4]SEP16!$E$48)/EV$21*100</f>
        <v>13.429388974535192</v>
      </c>
      <c r="EW10" s="14">
        <f>+([4]DEC16!$E$35+[4]DEC16!$E$42+[4]DEC16!$E$48)/EW$21*100</f>
        <v>13.728638308120903</v>
      </c>
      <c r="EX10" s="14">
        <f>+([3]MAR17!$E$35+[3]MAR17!$E$42+[3]MAR17!$E$48+[3]MAR17!$E$87+[3]MAR17!$E$89+[3]MAR17!$E$90+[3]MAR17!$E$93+[3]MAR17!$E$94)/EX$21*100</f>
        <v>14.745815181486796</v>
      </c>
      <c r="EY10" s="14">
        <f>+([3]JUN17!$E$35+[3]JUN17!$E$42+[3]JUN17!$E$48+[3]JUN17!$E$87+[3]JUN17!$E$89+[3]JUN17!$E$90+[3]JUN17!$E$93+[3]JUN17!$E$94)/EY$21*100</f>
        <v>14.799431804510954</v>
      </c>
      <c r="EZ10" s="59">
        <f>+([3]SEP17!$E$35+[3]SEP17!$E$42+[3]SEP17!$E$48+[3]SEP17!$E$87+[3]SEP17!$E$89+[3]SEP17!$E$90+[3]SEP17!$E$93+[3]SEP17!$E$94)/EZ$21*100</f>
        <v>15.184728503504708</v>
      </c>
      <c r="FA10" s="14">
        <f>+([3]DEC17!$E$35+[3]DEC17!$E$42+[3]DEC17!$E$48+[3]DEC17!$E$87+[3]DEC17!$E$89+[3]DEC17!$E$90+[3]DEC17!$E$93+[3]DEC17!$E$94)/FA$21*100</f>
        <v>15.829978343888465</v>
      </c>
      <c r="FB10" s="14">
        <f>+([1]MAR18!$E$35+[1]MAR18!$E$42+[1]MAR18!$E$48+[1]MAR18!$E$87+[1]MAR18!$E$89+[1]MAR18!$E$90+[1]MAR18!$E$93+[1]MAR18!$E$94)/FB$21*100</f>
        <v>16.134655591037479</v>
      </c>
      <c r="FC10" s="60">
        <f>+([1]JUN18!$E$35+[1]JUN18!$E$42+[1]JUN18!$E$48+[1]JUN18!$E$87+[1]JUN18!$E$89+[1]JUN18!$E$90+[1]JUN18!$E$93+[1]JUN18!$E$94)/FC$21*100</f>
        <v>12.483844098576245</v>
      </c>
      <c r="FD10" s="14">
        <f>+([1]SEP18!$E$35+[1]SEP18!$E$42+[1]SEP18!$E$48+[1]SEP18!$E$87+[1]SEP18!$E$89+[1]SEP18!$E$90+[1]SEP18!$E$93+[1]SEP18!$E$94)/FD$21*100</f>
        <v>13.246808918416372</v>
      </c>
      <c r="FE10" s="14">
        <f>+([1]DEC18!$E$35+[1]DEC18!$E$42+[1]DEC18!$E$48+[1]DEC18!$E$87+[1]DEC18!$E$89+[1]DEC18!$E$90+[1]DEC18!$E$93+[1]DEC18!$E$94+[1]DEC18!$E$95+[1]DEC18!$E$96+[1]DEC18!$E$107)/FE$21*100</f>
        <v>12.915029466658925</v>
      </c>
      <c r="FF10" s="14">
        <f>+([1]MAR19!$E$35+[1]MAR19!$E$42+[1]MAR19!$E$48+[1]MAR19!$E$87+[1]MAR19!$E$89+[1]MAR19!$E$90+[1]MAR19!$E$93+[1]MAR19!$E$94+[1]MAR19!$E$95+[1]MAR19!$E$96+[1]MAR19!$E$107)/FF$21*100</f>
        <v>16.543201492118687</v>
      </c>
      <c r="FG10" s="14">
        <f>+([1]JUN19!$E$35+[1]JUN19!$E$42+[1]JUN19!$E$48+[1]JUN19!$E$87+[1]JUN19!$E$89+[1]JUN19!$E$90+[1]JUN19!$E$93+[1]JUN19!$E$94+[1]JUN19!$E$95+[1]JUN19!$E$96+[1]JUN19!$E$107)/FG$21*100</f>
        <v>16.814133484391363</v>
      </c>
      <c r="FH10" s="59">
        <f>+([1]SEP19!$E$35+[1]SEP19!$E$42+[1]SEP19!$E$48+[1]SEP19!$E$87+[1]SEP19!$E$89+[1]SEP19!$E$90+[1]SEP19!$E$93+[1]SEP19!$E$94+[1]SEP19!$E$95+[1]SEP19!$E$96+[1]SEP19!$E$107)/FH$21*100</f>
        <v>17.065573045628124</v>
      </c>
      <c r="FI10" s="14">
        <f>+([1]DEC19!$E$35+[1]DEC19!$E$42+[1]DEC19!$E$48+[1]DEC19!$E$87+[1]DEC19!$E$89+[1]DEC19!$E$90+[1]DEC19!$E$93+[1]DEC19!$E$94+[1]DEC19!$E$95+[1]DEC19!$E$96+[1]DEC19!$E$107)/FI$21*100</f>
        <v>18.000289277268411</v>
      </c>
      <c r="FJ10" s="14">
        <f>+([1]MAR20!$E$35+[1]MAR20!$E$42+[1]MAR20!$E$48+[1]MAR20!$E$87+[1]MAR20!$E$89+[1]MAR20!$E$90+[1]MAR20!$E$93+[1]MAR20!$E$94+[1]MAR20!$E$95+[1]MAR20!$E$96+[1]MAR20!$E$107)/FJ$21*100</f>
        <v>16.949722845051809</v>
      </c>
      <c r="FK10" s="60">
        <f>+([1]JUN20!$E$35+[1]JUN20!$E$42+[1]JUN20!$E$48+[1]JUN20!$E$87+[1]JUN20!$E$89+[1]JUN20!$E$90+[1]JUN20!$E$93+[1]JUN20!$E$94+[1]JUN20!$E$95+[1]JUN20!$E$96+[1]JUN20!$E$107)/FK$21*100</f>
        <v>17.006416972611628</v>
      </c>
      <c r="FL10" s="14">
        <f>+([1]SEP20!E$35+[1]SEP20!E$42+[1]SEP20!E$48+[1]SEP20!E$95+[1]SEP20!E$96+[1]SEP20!E$107)/FL$21*100</f>
        <v>17.186919545731055</v>
      </c>
      <c r="FM10" s="14">
        <f>+([1]DEC20!E$35+[1]DEC20!E$42+[1]DEC20!E$48+[1]DEC20!E$95+[1]DEC20!E$96+[1]DEC20!E$107)/FM$21*100</f>
        <v>16.921156512134058</v>
      </c>
      <c r="FN10" s="54">
        <f>+([1]MAR21!E$35+[1]MAR21!E$42+[1]MAR21!E$48+[1]MAR21!E$95+[1]MAR21!E$96+[1]MAR21!E$107)/FN$21*100</f>
        <v>16.610186805762144</v>
      </c>
      <c r="FO10" s="54">
        <f>+([1]JUN21!E$35+[1]JUN21!E$42+[1]JUN21!E$48+[1]JUN21!E$95+[1]JUN21!E$96+[1]JUN21!E$107)/FO$21*100</f>
        <v>16.056751624092069</v>
      </c>
      <c r="FP10" s="61">
        <f>+([1]SEP21!E$35+[1]SEP21!E$42+[1]SEP21!E$48+[1]SEP21!E$95+[1]SEP21!E$96+[1]SEP21!E$107)/FP$21*100</f>
        <v>15.944658553638618</v>
      </c>
      <c r="FQ10" s="54">
        <f>+([1]DEC21!$E35+[1]DEC21!$E42+[1]DEC21!$E48+[1]DEC21!$E95+[1]DEC21!$E96+[1]DEC21!$E107)/FQ$21*100</f>
        <v>15.850866598368698</v>
      </c>
      <c r="FR10" s="54">
        <f>+([1]MAR22!$E35+[1]MAR22!$E42+[1]MAR22!$E48+[1]MAR22!$E95+[1]MAR22!$E96+[1]MAR22!$E107)/FR$21*100</f>
        <v>15.804803137951076</v>
      </c>
      <c r="FS10" s="58">
        <f>+([1]JUN22!$E35+[1]JUN22!$E42+[1]JUN22!$E48+[1]JUN22!$E95+[1]JUN22!$E96+[1]JUN22!$E107)/FS$21*100</f>
        <v>15.643925535843811</v>
      </c>
      <c r="FT10" s="54">
        <f>+([1]SEP22!$E35+[1]SEP22!$E42+[1]SEP22!$E48+[1]SEP22!$E95+[1]SEP22!$E96+[1]SEP22!$E107)/FT$21*100</f>
        <v>15.08817045719368</v>
      </c>
      <c r="FU10" s="54">
        <f>+([1]DEC22!$E35+[1]DEC22!$E42+[1]DEC22!$E48+[1]DEC22!$E95+[1]DEC22!$E96+[1]DEC22!$E107)/FU$21*100</f>
        <v>14.933747278152399</v>
      </c>
      <c r="FV10" s="54">
        <f>+([1]MAR23!$E35+[1]MAR23!$E42+[1]MAR23!$E48+[1]MAR23!$E95+[1]MAR23!$E96+[1]MAR23!$E107)/FV$21*100</f>
        <v>14.709299215204194</v>
      </c>
      <c r="FW10" s="54">
        <f>+([1]JUN23!$E35+[1]JUN23!$E42+[1]JUN23!$E48+[1]JUN23!$E95+[1]JUN23!$E96+[1]JUN23!$E107)/FW$21*100</f>
        <v>14.675629751264513</v>
      </c>
      <c r="FX10" s="61">
        <f>+([1]SEP23!$E35+[1]SEP23!$E42+[1]SEP23!$E48+[1]SEP23!$E95+[1]SEP23!$E96+[1]SEP23!$E107)/FX$21*100</f>
        <v>14.322076424830211</v>
      </c>
      <c r="FY10" s="54">
        <f>+([1]DEC23!$E35+[1]DEC23!$E42+[1]DEC23!$E48+[1]DEC23!$E95+[1]DEC23!$E96+[1]DEC23!$E107)/FY$21*100</f>
        <v>13.860771162975144</v>
      </c>
      <c r="FZ10" s="54">
        <v>13.781347523831094</v>
      </c>
      <c r="GA10" s="58">
        <v>13.781347167060181</v>
      </c>
      <c r="GB10" s="61">
        <v>16.045778886579811</v>
      </c>
      <c r="GC10" s="54">
        <v>16.238963589152846</v>
      </c>
      <c r="GD10" s="54">
        <v>15.47632379843157</v>
      </c>
      <c r="GE10" s="54">
        <v>15.674856881171015</v>
      </c>
      <c r="GF10" s="53">
        <v>15.734921259264329</v>
      </c>
      <c r="GG10" s="5"/>
      <c r="GH10" s="5"/>
    </row>
    <row r="11" spans="1:194" ht="12" customHeight="1" x14ac:dyDescent="0.2">
      <c r="A11" s="48"/>
      <c r="B11" s="47" t="s">
        <v>15</v>
      </c>
      <c r="C11" s="59">
        <v>4.8474697218973617</v>
      </c>
      <c r="D11" s="14">
        <v>4.5295928169538708</v>
      </c>
      <c r="E11" s="14">
        <v>4.7955490528261198</v>
      </c>
      <c r="F11" s="60">
        <v>4.6318424945942871</v>
      </c>
      <c r="G11" s="14">
        <v>4.6167070262676297</v>
      </c>
      <c r="H11" s="14">
        <v>4.3984769140955162</v>
      </c>
      <c r="I11" s="14">
        <v>4.7331215181808002</v>
      </c>
      <c r="J11" s="14">
        <v>4.7835952172545948</v>
      </c>
      <c r="K11" s="59">
        <v>5.0772066352652061</v>
      </c>
      <c r="L11" s="14">
        <v>5.228174363678793</v>
      </c>
      <c r="M11" s="14">
        <v>5.4284994250972618</v>
      </c>
      <c r="N11" s="60">
        <v>5.7842558444446146</v>
      </c>
      <c r="O11" s="14">
        <v>6.4098946934978391</v>
      </c>
      <c r="P11" s="14">
        <v>6.5974917885936097</v>
      </c>
      <c r="Q11" s="14">
        <v>7.1429104449767538</v>
      </c>
      <c r="R11" s="14">
        <v>7.3372226717199673</v>
      </c>
      <c r="S11" s="59">
        <v>7.1836497642324773</v>
      </c>
      <c r="T11" s="14">
        <v>7.1206465600116688</v>
      </c>
      <c r="U11" s="14">
        <v>7.1997741649878755</v>
      </c>
      <c r="V11" s="60">
        <v>7.5058216376109268</v>
      </c>
      <c r="W11" s="14">
        <v>7.5699054764431493</v>
      </c>
      <c r="X11" s="14">
        <v>7.7133986772612646</v>
      </c>
      <c r="Y11" s="14">
        <v>7.6494462962524432</v>
      </c>
      <c r="Z11" s="14">
        <v>7.6738564406579552</v>
      </c>
      <c r="AA11" s="59">
        <v>7.3368663561284739</v>
      </c>
      <c r="AB11" s="14">
        <v>7.1186217310728273</v>
      </c>
      <c r="AC11" s="14">
        <v>7.5080599137206452</v>
      </c>
      <c r="AD11" s="60">
        <v>7.3493771160407322</v>
      </c>
      <c r="AE11" s="59">
        <v>6.8858233225725147</v>
      </c>
      <c r="AF11" s="14">
        <v>6.7083968503215017</v>
      </c>
      <c r="AG11" s="14">
        <v>6.5496527459402225</v>
      </c>
      <c r="AH11" s="60">
        <v>6.7308388484424482</v>
      </c>
      <c r="AI11" s="14">
        <v>6.4809882953248428</v>
      </c>
      <c r="AJ11" s="14">
        <v>6.707821477661378</v>
      </c>
      <c r="AK11" s="14">
        <v>7.2342387888077937</v>
      </c>
      <c r="AL11" s="14">
        <v>7.4919425575037515</v>
      </c>
      <c r="AM11" s="59">
        <v>7.3099118973113537</v>
      </c>
      <c r="AN11" s="14">
        <v>7.3661597419696774</v>
      </c>
      <c r="AO11" s="14">
        <v>7.2373572386292651</v>
      </c>
      <c r="AP11" s="60">
        <v>7.1439306556422224</v>
      </c>
      <c r="AQ11" s="14">
        <v>7.2830972698426626</v>
      </c>
      <c r="AR11" s="14">
        <v>7.4359157496076271</v>
      </c>
      <c r="AS11" s="14">
        <v>7.289897860694408</v>
      </c>
      <c r="AT11" s="14">
        <v>7.5383651998893741</v>
      </c>
      <c r="AU11" s="59">
        <v>6.8114096490379454</v>
      </c>
      <c r="AV11" s="14">
        <v>7.3600526914497273</v>
      </c>
      <c r="AW11" s="14">
        <v>6.648192777353831</v>
      </c>
      <c r="AX11" s="60">
        <v>6.29496128642851</v>
      </c>
      <c r="AY11" s="14">
        <v>6.2986994298089805</v>
      </c>
      <c r="AZ11" s="14">
        <v>7.6643153578373813</v>
      </c>
      <c r="BA11" s="14">
        <v>7.3652607153085459</v>
      </c>
      <c r="BB11" s="14">
        <f>+[5]JUN15!$G$113/BB21*100</f>
        <v>7.3004158063318032</v>
      </c>
      <c r="BC11" s="59">
        <f>+[5]SEP15!$F$112/BC21*100</f>
        <v>7.2508684017457412</v>
      </c>
      <c r="BD11" s="14">
        <f>+[5]DEC15!$F$112/BD21*100</f>
        <v>7.6291791202669339</v>
      </c>
      <c r="BE11" s="14">
        <f>+[4]MAR16!$F$112/BE21*100</f>
        <v>7.1742424500617519</v>
      </c>
      <c r="BF11" s="60">
        <f>+[4]JUN16!$F$112/BF21*100</f>
        <v>7.5816217644192818</v>
      </c>
      <c r="BG11" s="59">
        <f>+[4]SEP16!$F$112/BG21*100</f>
        <v>8.0656092160048498</v>
      </c>
      <c r="BH11" s="14">
        <f>+[4]DEC16!$F$112/BH21*100</f>
        <v>8.4083543014954252</v>
      </c>
      <c r="BI11" s="14">
        <f>+[3]MAR17!$F$112/'A6'!BI21*100</f>
        <v>9.828002934697281</v>
      </c>
      <c r="BJ11" s="60">
        <f>+[3]JUN17!$F$112/'A6'!BJ21*100</f>
        <v>10.368772846251181</v>
      </c>
      <c r="BK11" s="14">
        <f>+[3]SEP17!$F$112/'A6'!BK21*100</f>
        <v>10.916602083417965</v>
      </c>
      <c r="BL11" s="14">
        <f>+[3]DEC17!$F$112/'A6'!BL21*100</f>
        <v>11.255015754404884</v>
      </c>
      <c r="BM11" s="14">
        <f>+[1]MAR18!$F$112/'A6'!BM21*100</f>
        <v>10.318640746055484</v>
      </c>
      <c r="BN11" s="60">
        <f>+[1]JUN18!$F$112/'A6'!BN21*100</f>
        <v>6.7909629694286586</v>
      </c>
      <c r="BO11" s="14">
        <f>+[1]SEP18!$F$112/'A6'!BO21*100</f>
        <v>6.1787315446563653</v>
      </c>
      <c r="BP11" s="14">
        <f>+[1]DEC18!$F$112/'A6'!BP21*100</f>
        <v>6.4314116968699961</v>
      </c>
      <c r="BQ11" s="14">
        <f>+[1]MAR19!F112/'A6'!BQ21*100</f>
        <v>8.4156407014635395</v>
      </c>
      <c r="BR11" s="60">
        <f>+[1]JUN19!F112/'A6'!BR21*100</f>
        <v>8.001990153326096</v>
      </c>
      <c r="BS11" s="59">
        <f>+[1]SEP19!$F$112/'A6'!BS21*100</f>
        <v>7.7910781560933744</v>
      </c>
      <c r="BT11" s="14">
        <f>+[1]DEC19!$F$112/'A6'!BT21*100</f>
        <v>9.2441333768404714</v>
      </c>
      <c r="BU11" s="14">
        <f>+[1]MAR20!$F$112/'A6'!BU21*100</f>
        <v>8.866861143294761</v>
      </c>
      <c r="BV11" s="14">
        <f>+[1]JUN20!$F$116/'A6'!BV21*100</f>
        <v>8.9195732188937864</v>
      </c>
      <c r="BW11" s="59">
        <f>+[1]SEP20!$F$116/'A6'!BW21*100</f>
        <v>8.910984807415204</v>
      </c>
      <c r="BX11" s="14">
        <f>+[1]DEC20!$F$116/'A6'!BX21*100</f>
        <v>9.0097499510496935</v>
      </c>
      <c r="BY11" s="14">
        <f>+[1]MAR21!F116/'A6'!$BY$21*100</f>
        <v>8.7423482156319938</v>
      </c>
      <c r="BZ11" s="60">
        <f>+[1]JUN21!F116/'A6'!$BZ$21*100</f>
        <v>8.0331981755378852</v>
      </c>
      <c r="CA11" s="59">
        <f>+[1]SEP21!F116/'A6'!$CA$21*100</f>
        <v>7.9039160363492647</v>
      </c>
      <c r="CB11" s="14">
        <f>+[1]DEC21!F116/'A6'!$CB$21*100</f>
        <v>8.1385899996538331</v>
      </c>
      <c r="CC11" s="14">
        <f>+[1]MAR22!F116/'A6'!$CC$21*100</f>
        <v>8.1555867308142691</v>
      </c>
      <c r="CD11" s="60">
        <f>+[1]JUN22!F116/'A6'!$CD$21*100</f>
        <v>7.5268741463064739</v>
      </c>
      <c r="CE11" s="59">
        <f>+[1]SEP22!F116/'A6'!$CE$21*100</f>
        <v>7.2729662290083708</v>
      </c>
      <c r="CF11" s="14">
        <f>+[1]DEC22!F116/'A6'!$CF$21*100</f>
        <v>7.1689972813404852</v>
      </c>
      <c r="CG11" s="14">
        <f>+[1]MAR23!F284/'A6'!$CG$21*100</f>
        <v>7.0341367087143292</v>
      </c>
      <c r="CH11" s="14">
        <f>+[1]JUN23!F284/'A6'!$CH$21*100</f>
        <v>6.9488936709172053</v>
      </c>
      <c r="CI11" s="59">
        <f>+[1]SEP23!F$284/'A6'!$CI$21*100</f>
        <v>6.6165598379296613</v>
      </c>
      <c r="CJ11" s="14">
        <f>+[1]DEC23!F$284/'A6'!$CJ$21*100</f>
        <v>6.5987771661431989</v>
      </c>
      <c r="CK11" s="14">
        <v>6.949828504223805</v>
      </c>
      <c r="CL11" s="66">
        <v>7.0954270123604113</v>
      </c>
      <c r="CM11" s="59">
        <v>7.1815444030323219</v>
      </c>
      <c r="CN11" s="14">
        <v>7.2367042631631904</v>
      </c>
      <c r="CO11" s="14">
        <v>7.5493463825467781</v>
      </c>
      <c r="CP11" s="14">
        <v>7.8720732549843904</v>
      </c>
      <c r="CQ11" s="71">
        <v>6.7492936433174515</v>
      </c>
      <c r="CR11" s="14">
        <v>1.2722372354589924</v>
      </c>
      <c r="CS11" s="14">
        <v>1.3758644573881273</v>
      </c>
      <c r="CT11" s="14">
        <v>1.4283509723911958</v>
      </c>
      <c r="CU11" s="60">
        <v>1.4575101473929006</v>
      </c>
      <c r="CV11" s="14">
        <v>1.4144442889288444</v>
      </c>
      <c r="CW11" s="14">
        <v>1.5225575377813185</v>
      </c>
      <c r="CX11" s="14">
        <v>1.6391942377881372</v>
      </c>
      <c r="CY11" s="14">
        <v>1.7459616785636098</v>
      </c>
      <c r="CZ11" s="59">
        <v>2.0451796743503339</v>
      </c>
      <c r="DA11" s="14">
        <v>2.1492554989718022</v>
      </c>
      <c r="DB11" s="14">
        <v>7.7</v>
      </c>
      <c r="DC11" s="60">
        <v>8.3000000000000007</v>
      </c>
      <c r="DD11" s="14">
        <v>9.1999999999999993</v>
      </c>
      <c r="DE11" s="72">
        <v>3.2707622298065981</v>
      </c>
      <c r="DF11" s="14">
        <v>3.4277731721234694</v>
      </c>
      <c r="DG11" s="14">
        <v>3.5749148552089944</v>
      </c>
      <c r="DH11" s="59">
        <v>3.8126742821459718</v>
      </c>
      <c r="DI11" s="14">
        <v>3.9544327329234901</v>
      </c>
      <c r="DJ11" s="14">
        <v>4.2222485402468388</v>
      </c>
      <c r="DK11" s="60">
        <v>4.4362320244901179</v>
      </c>
      <c r="DL11" s="14">
        <v>4.529989987187907</v>
      </c>
      <c r="DM11" s="14">
        <v>4.6161217041160194</v>
      </c>
      <c r="DN11" s="14">
        <v>4.6440247915791888</v>
      </c>
      <c r="DO11" s="14">
        <v>10.955062672704539</v>
      </c>
      <c r="DP11" s="59">
        <v>10.739868706209531</v>
      </c>
      <c r="DQ11" s="14">
        <v>10.509908882363463</v>
      </c>
      <c r="DR11" s="14">
        <v>10.741672028906596</v>
      </c>
      <c r="DS11" s="60">
        <v>10.577716012815793</v>
      </c>
      <c r="DT11" s="59">
        <v>10.802368301321044</v>
      </c>
      <c r="DU11" s="14">
        <v>10.631309108861718</v>
      </c>
      <c r="DV11" s="14">
        <v>10.650898546650932</v>
      </c>
      <c r="DW11" s="60">
        <v>10.582067163872708</v>
      </c>
      <c r="DX11" s="14">
        <v>10.572424742157077</v>
      </c>
      <c r="DY11" s="14">
        <v>10.760296966916602</v>
      </c>
      <c r="DZ11" s="14">
        <v>10.906450176790255</v>
      </c>
      <c r="EA11" s="14">
        <v>10.853156975158452</v>
      </c>
      <c r="EB11" s="59">
        <v>10.460886525521326</v>
      </c>
      <c r="EC11" s="14">
        <v>10.245461792526701</v>
      </c>
      <c r="ED11" s="14">
        <v>10.659085777622696</v>
      </c>
      <c r="EE11" s="60">
        <v>10.605531292846011</v>
      </c>
      <c r="EF11" s="14">
        <v>10.536482140437702</v>
      </c>
      <c r="EG11" s="14">
        <v>10.158034365227167</v>
      </c>
      <c r="EH11" s="14">
        <v>10.208684374324504</v>
      </c>
      <c r="EI11" s="14">
        <v>9.9928399640162304</v>
      </c>
      <c r="EJ11" s="59">
        <v>9.8790577255431362</v>
      </c>
      <c r="EK11" s="14">
        <v>9.8868895115294375</v>
      </c>
      <c r="EL11" s="14">
        <v>9.344907588725766</v>
      </c>
      <c r="EM11" s="60">
        <v>8.930605370830671</v>
      </c>
      <c r="EN11" s="14">
        <v>8.607001685235689</v>
      </c>
      <c r="EO11" s="14">
        <v>10.568028950175993</v>
      </c>
      <c r="EP11" s="14">
        <v>9.8427297283438726</v>
      </c>
      <c r="EQ11" s="14">
        <f>+([5]JUN15!$G$36+[5]JUN15!$G$43+[5]JUN15!$G$49)/EQ$21*100</f>
        <v>10.508042102508545</v>
      </c>
      <c r="ER11" s="59">
        <f>+([5]SEP15!$F$35+[5]SEP15!$F$42+[5]SEP15!$F$48)/ER$21*100</f>
        <v>11.050762150580963</v>
      </c>
      <c r="ES11" s="14">
        <f>+([5]DEC15!$F$35+[5]DEC15!$F$42+[5]DEC15!$F$48)/ES$21*100</f>
        <v>8.7739118983579587</v>
      </c>
      <c r="ET11" s="14">
        <f>+([4]MAR16!$F$35+[4]MAR16!$F$42+[4]MAR16!$F$48)/ET$21*100</f>
        <v>8.4102860138849849</v>
      </c>
      <c r="EU11" s="60">
        <f>+([4]JUN16!$F$35+[4]JUN16!$F$42+[4]JUN16!$F$48)/EU$21*100</f>
        <v>8.9194226909188998</v>
      </c>
      <c r="EV11" s="14">
        <f>+([4]SEP16!$F$35+[4]SEP16!$F$42+[4]SEP16!$F$48)/EV$21*100</f>
        <v>10.099948512276658</v>
      </c>
      <c r="EW11" s="14">
        <f>+([4]DEC16!$F$35+[4]DEC16!$F$42+[4]DEC16!$F$48)/EW$21*100</f>
        <v>10.553899817826059</v>
      </c>
      <c r="EX11" s="14">
        <f>+([3]MAR17!$F$35+[3]MAR17!$F$42+[3]MAR17!$F$48+[3]MAR17!$F$87+[3]MAR17!$F$89+[3]MAR17!$F$90+[3]MAR17!$F$93+[3]MAR17!$F$94)/EX$21*100</f>
        <v>11.131658991711411</v>
      </c>
      <c r="EY11" s="14">
        <f>+([3]JUN17!$F$35+[3]JUN17!$F$42+[3]JUN17!$F$48+[3]JUN17!$F$87+[3]JUN17!$F$89+[3]JUN17!$F$90+[3]JUN17!$F$93+[3]JUN17!$F$94)/EY$21*100</f>
        <v>11.005715050043083</v>
      </c>
      <c r="EZ11" s="59">
        <f>+([3]SEP17!$F$35+[3]SEP17!$F$42+[3]SEP17!$F$48+[3]SEP17!$F$87+[3]SEP17!$F$89+[3]SEP17!$F$90+[3]SEP17!$F$93+[3]SEP17!$F$94)/EZ$21*100</f>
        <v>11.370715793974664</v>
      </c>
      <c r="FA11" s="14">
        <f>+([3]DEC17!$F$35+[3]DEC17!$F$42+[3]DEC17!$F$48+[3]DEC17!$F$87+[3]DEC17!$F$89+[3]DEC17!$F$90+[3]DEC17!$F$93+[3]DEC17!$F$94)/FA$21*100</f>
        <v>12.293220938647593</v>
      </c>
      <c r="FB11" s="14">
        <f>+([1]MAR18!$F$35+[1]MAR18!$F$42+[1]MAR18!$F$48+[1]MAR18!$F$87+[1]MAR18!$F$89+[1]MAR18!$F$90+[1]MAR18!$F$93+[1]MAR18!$F$94)/FB$21*100</f>
        <v>12.056007004048007</v>
      </c>
      <c r="FC11" s="60">
        <f>+([1]JUN18!$F$35+[1]JUN18!$F$42+[1]JUN18!$F$48+[1]JUN18!$F$87+[1]JUN18!$F$89+[1]JUN18!$F$90+[1]JUN18!$F$93+[1]JUN18!$F$94)/FC$21*100</f>
        <v>9.6965746068438907</v>
      </c>
      <c r="FD11" s="14">
        <f>+([1]SEP18!$F$35+[1]SEP18!$F$42+[1]SEP18!$F$48+[1]SEP18!$F$87+[1]SEP18!$F$89+[1]SEP18!$F$90+[1]SEP18!$F$93+[1]SEP18!$F$94)/FD$21*100</f>
        <v>9.5331956711500165</v>
      </c>
      <c r="FE11" s="14">
        <f>+([1]DEC18!$F$35+[1]DEC18!$F$42+[1]DEC18!$F$48+[1]DEC18!$F$87+[1]DEC18!$F$89+[1]DEC18!$F$90+[1]DEC18!$F$93+[1]DEC18!$F$94+[1]DEC18!$F$95+[1]DEC18!$F$96+[1]DEC18!$F$107)/FE$21*100</f>
        <v>9.4938048047051797</v>
      </c>
      <c r="FF11" s="14">
        <f>+([1]MAR19!$F$35+[1]MAR19!$F$42+[1]MAR19!$F$48+[1]MAR19!$F$87+[1]MAR19!$F$89+[1]MAR19!$F$90+[1]MAR19!$F$93+[1]MAR19!$F$94+[1]MAR19!$F$95+[1]MAR19!$F$96+[1]MAR19!$F$107)/FF$21*100</f>
        <v>12.009395428139538</v>
      </c>
      <c r="FG11" s="14">
        <f>+([1]JUN19!$F$35+[1]JUN19!$F$42+[1]JUN19!$F$48+[1]JUN19!$F$87+[1]JUN19!$F$89+[1]JUN19!$F$90+[1]JUN19!$F$93+[1]JUN19!$F$94+[1]JUN19!$F$95+[1]JUN19!$F$96+[1]JUN19!$F$107)/FG$21*100</f>
        <v>11.777629966824287</v>
      </c>
      <c r="FH11" s="59">
        <f>+([1]SEP19!$F$35+[1]SEP19!$F$42+[1]SEP19!$F$48+[1]SEP19!$F$87+[1]SEP19!$F$89+[1]SEP19!$F$90+[1]SEP19!$F$93+[1]SEP19!$F$94+[1]SEP19!$F$95+[1]SEP19!$F$96+[1]SEP19!$F$107)/FH$21*100</f>
        <v>11.703315750614394</v>
      </c>
      <c r="FI11" s="14">
        <f>+([1]DEC19!$F$35+[1]DEC19!$F$42+[1]DEC19!$F$48+[1]DEC19!$F$87+[1]DEC19!$F$89+[1]DEC19!$F$90+[1]DEC19!$F$93+[1]DEC19!$F$94+[1]DEC19!$F$95+[1]DEC19!$F$96+[1]DEC19!$F$107)/FI$21*100</f>
        <v>13.202332931881491</v>
      </c>
      <c r="FJ11" s="14">
        <f>+([1]MAR20!$F$35+[1]MAR20!$F$42+[1]MAR20!$F$48+[1]MAR20!$F$87+[1]MAR20!$F$89+[1]MAR20!$F$90+[1]MAR20!$F$93+[1]MAR20!$F$94+[1]MAR20!$F$95+[1]MAR20!$F$96+[1]MAR20!$F$107)/FJ$21*100</f>
        <v>12.992023028094584</v>
      </c>
      <c r="FK11" s="60">
        <f>+([1]JUN20!$F$35+[1]JUN20!$F$42+[1]JUN20!$F$48+[1]JUN20!$F$87+[1]JUN20!$F$89+[1]JUN20!$F$90+[1]JUN20!$F$93+[1]JUN20!$F$94+[1]JUN20!$F$95+[1]JUN20!$F$96+[1]JUN20!$F$107)/FK$21*100</f>
        <v>13.009034855869894</v>
      </c>
      <c r="FL11" s="14">
        <f>+([1]SEP20!F$35+[1]SEP20!F$42+[1]SEP20!F$48+[1]SEP20!F$95+[1]SEP20!F$96+[1]SEP20!F$107)/FL$21*100</f>
        <v>13.023210407849636</v>
      </c>
      <c r="FM11" s="14">
        <f>+([1]DEC20!F$35+[1]DEC20!F$42+[1]DEC20!F$48+[1]DEC20!F$95+[1]DEC20!F$96+[1]DEC20!F$107)/FM$21*100</f>
        <v>12.346423365617664</v>
      </c>
      <c r="FN11" s="54">
        <f>+([1]MAR21!F$35+[1]MAR21!F$42+[1]MAR21!F$48+[1]MAR21!F$95+[1]MAR21!F$96+[1]MAR21!F$107)/FN$21*100</f>
        <v>12.48860530658153</v>
      </c>
      <c r="FO11" s="54">
        <f>+([1]JUN21!F$35+[1]JUN21!F$42+[1]JUN21!F$48+[1]JUN21!F$95+[1]JUN21!F$96+[1]JUN21!F$107)/FO$21*100</f>
        <v>12.250027962594761</v>
      </c>
      <c r="FP11" s="61">
        <f>+([1]SEP21!F$35+[1]SEP21!F$42+[1]SEP21!F$48+[1]SEP21!F$95+[1]SEP21!F$96+[1]SEP21!F$107)/FP$21*100</f>
        <v>11.871043755666753</v>
      </c>
      <c r="FQ11" s="54">
        <f>+([1]DEC21!$F35+[1]SEP21!$F42+[1]DEC21!$F48+[1]DEC21!$F95+[1]DEC21!$F96+[1]DEC21!$F107)/FQ$21*100</f>
        <v>10.852803711657041</v>
      </c>
      <c r="FR11" s="54">
        <f>+([1]MAR22!$F35+[1]MAR22!$F42+[1]MAR22!$F48+[1]MAR22!$F95+[1]MAR22!$F96+[1]MAR22!$F107)/FR$21*100</f>
        <v>10.744800465574766</v>
      </c>
      <c r="FS11" s="58">
        <f>+([1]JUN22!$F35+[1]JUN22!$F42+[1]JUN22!$F48+[1]JUN22!$F95+[1]JUN22!$F96+[1]JUN22!$F107)/FS$21*100</f>
        <v>10.54948486958968</v>
      </c>
      <c r="FT11" s="54">
        <f>+([1]SEP22!$F35+[1]SEP22!$F42+[1]SEP22!$F48+[1]SEP22!$F95+[1]SEP22!$F96+[1]SEP22!$F107)/FT$21*100</f>
        <v>10.602782456943968</v>
      </c>
      <c r="FU11" s="54">
        <f>+([1]DEC22!$F35+[1]DEC22!$F42+[1]DEC22!$F48+[1]DEC22!$F95+[1]DEC22!$F96+[1]DEC22!$F107)/FU$21*100</f>
        <v>10.151241463162458</v>
      </c>
      <c r="FV11" s="54">
        <f>+([1]MAR23!$F35+[1]MAR23!$F42+[1]MAR23!$F48+[1]MAR23!$F95+[1]MAR23!$F96+[1]MAR23!$F107)/FV$21*100</f>
        <v>10.25371727461158</v>
      </c>
      <c r="FW11" s="54">
        <f>+([1]JUN23!$F35+[1]JUN23!$F42+[1]JUN23!$F48+[1]JUN23!$F95+[1]JUN23!$F96+[1]JUN23!$F107)/FW$21*100</f>
        <v>10.417335579737117</v>
      </c>
      <c r="FX11" s="61">
        <f>+([1]SEP23!$F35+[1]SEP23!$F42+[1]SEP23!$F48+[1]SEP23!$F95+[1]SEP23!$F96+[1]SEP23!$F107)/FX$21*100</f>
        <v>10.861719821160248</v>
      </c>
      <c r="FY11" s="54">
        <f>+([1]DEC23!$F35+[1]DEC23!$F42+[1]DEC23!$F48+[1]DEC23!$F95+[1]DEC23!$F96+[1]DEC23!$F107)/FY$21*100</f>
        <v>10.930223444666755</v>
      </c>
      <c r="FZ11" s="54">
        <v>11.032428501128887</v>
      </c>
      <c r="GA11" s="58">
        <v>11.032428215521866</v>
      </c>
      <c r="GB11" s="61">
        <v>11.186030121510262</v>
      </c>
      <c r="GC11" s="54">
        <v>10.792582373325411</v>
      </c>
      <c r="GD11" s="54">
        <v>10.510058085746447</v>
      </c>
      <c r="GE11" s="54">
        <v>10.974668990073821</v>
      </c>
      <c r="GF11" s="53">
        <v>10.73677531176539</v>
      </c>
      <c r="GG11" s="5"/>
      <c r="GH11" s="5"/>
    </row>
    <row r="12" spans="1:194" ht="12" customHeight="1" x14ac:dyDescent="0.2">
      <c r="A12" s="48"/>
      <c r="B12" s="47" t="s">
        <v>14</v>
      </c>
      <c r="C12" s="59"/>
      <c r="D12" s="14"/>
      <c r="E12" s="14"/>
      <c r="F12" s="60">
        <v>0.60695724744888291</v>
      </c>
      <c r="G12" s="14">
        <v>1.2884263452686839</v>
      </c>
      <c r="H12" s="14">
        <v>1.7966837157022488</v>
      </c>
      <c r="I12" s="14">
        <v>2.389378245033968</v>
      </c>
      <c r="J12" s="14">
        <v>2.4712550882530402</v>
      </c>
      <c r="K12" s="59">
        <v>2.8244931394634443</v>
      </c>
      <c r="L12" s="14">
        <v>3.6026684048314541</v>
      </c>
      <c r="M12" s="14">
        <v>3.7856951597914605</v>
      </c>
      <c r="N12" s="60">
        <v>4.0215299448716868</v>
      </c>
      <c r="O12" s="14">
        <v>4.3807809914519495</v>
      </c>
      <c r="P12" s="14">
        <v>4.5573305464317713</v>
      </c>
      <c r="Q12" s="14">
        <v>4.576626594133141</v>
      </c>
      <c r="R12" s="14">
        <v>4.5373248733126088</v>
      </c>
      <c r="S12" s="59">
        <v>4.5376605777341439</v>
      </c>
      <c r="T12" s="14">
        <v>5.1541812250959707</v>
      </c>
      <c r="U12" s="14">
        <v>4.8952305185223199</v>
      </c>
      <c r="V12" s="60">
        <v>5.1626911699918177</v>
      </c>
      <c r="W12" s="14">
        <v>5.3135566030751002</v>
      </c>
      <c r="X12" s="14">
        <v>5.2689489460912586</v>
      </c>
      <c r="Y12" s="14">
        <v>5.7774291719539939</v>
      </c>
      <c r="Z12" s="14">
        <v>6.2939192261911829</v>
      </c>
      <c r="AA12" s="59">
        <v>6.5884947982360371</v>
      </c>
      <c r="AB12" s="14">
        <v>6.4065893335163713</v>
      </c>
      <c r="AC12" s="14">
        <v>6.5654970378277886</v>
      </c>
      <c r="AD12" s="60">
        <v>6.9556987673041482</v>
      </c>
      <c r="AE12" s="59">
        <v>6.7943663718442613</v>
      </c>
      <c r="AF12" s="14">
        <v>7.8275852846898264</v>
      </c>
      <c r="AG12" s="14">
        <v>8.1686194856885823</v>
      </c>
      <c r="AH12" s="60">
        <v>8.4921074488214323</v>
      </c>
      <c r="AI12" s="14">
        <v>8.6703220464158619</v>
      </c>
      <c r="AJ12" s="14">
        <v>8.8593648503640843</v>
      </c>
      <c r="AK12" s="14">
        <v>9.3948618134672603</v>
      </c>
      <c r="AL12" s="14">
        <v>9.7191924809935664</v>
      </c>
      <c r="AM12" s="59">
        <v>9.8215733866429993</v>
      </c>
      <c r="AN12" s="14">
        <v>9.4384263930700207</v>
      </c>
      <c r="AO12" s="14">
        <v>9.4101191087525766</v>
      </c>
      <c r="AP12" s="60">
        <v>8.9435035345979443</v>
      </c>
      <c r="AQ12" s="14">
        <v>8.8697250855342187</v>
      </c>
      <c r="AR12" s="14">
        <v>8.9672166273837597</v>
      </c>
      <c r="AS12" s="14">
        <v>9.5844354541700056</v>
      </c>
      <c r="AT12" s="14">
        <v>8.9683135036438966</v>
      </c>
      <c r="AU12" s="59">
        <v>8.4378879507638498</v>
      </c>
      <c r="AV12" s="14">
        <v>8.0967923519108371</v>
      </c>
      <c r="AW12" s="14">
        <v>10.47434694533969</v>
      </c>
      <c r="AX12" s="60">
        <v>11.081485911535459</v>
      </c>
      <c r="AY12" s="14">
        <v>8.7887337872995683</v>
      </c>
      <c r="AZ12" s="14">
        <v>8.6276756083039565</v>
      </c>
      <c r="BA12" s="14">
        <v>8.2126579548981287</v>
      </c>
      <c r="BB12" s="14">
        <f>+[5]JUN15!$H$113/BB21*100</f>
        <v>8.36995192440118</v>
      </c>
      <c r="BC12" s="59">
        <f>+[5]SEP15!$G$112/BC21*100</f>
        <v>8.4529282377915642</v>
      </c>
      <c r="BD12" s="14">
        <f>+[5]DEC15!$G$112/BD21*100</f>
        <v>7.9175198273751333</v>
      </c>
      <c r="BE12" s="14">
        <f>+[4]MAR16!$G$112/BE21*100</f>
        <v>8.2130384689188851</v>
      </c>
      <c r="BF12" s="60">
        <f>+[4]JUN16!$G$112/BF21*100</f>
        <v>8.0768311383281866</v>
      </c>
      <c r="BG12" s="59">
        <f>+[4]SEP16!$G$112/BG21*100</f>
        <v>8.4080730457385933</v>
      </c>
      <c r="BH12" s="14">
        <f>+[4]DEC16!$G$112/BH21*100</f>
        <v>8.2358070222687711</v>
      </c>
      <c r="BI12" s="14">
        <f>+[3]MAR17!$G$112/'A6'!BI21*100</f>
        <v>9.6006261431722439</v>
      </c>
      <c r="BJ12" s="60">
        <f>+[3]JUN17!$G$112/'A6'!BJ21*100</f>
        <v>9.8730817961948336</v>
      </c>
      <c r="BK12" s="14">
        <f>+[3]SEP17!$G$112/'A6'!BK21*100</f>
        <v>10.044847040779677</v>
      </c>
      <c r="BL12" s="14">
        <f>+[3]DEC17!$G$112/'A6'!BL21*100</f>
        <v>10.279196996003561</v>
      </c>
      <c r="BM12" s="14">
        <f>+[1]MAR18!$G$112/'A6'!BM21*100</f>
        <v>10.659161763590971</v>
      </c>
      <c r="BN12" s="60">
        <f>+[1]JUN18!$G$112/'A6'!BN21*100</f>
        <v>7.5133890792703424</v>
      </c>
      <c r="BO12" s="14">
        <f>+[1]SEP18!$G$112/'A6'!BO21*100</f>
        <v>6.6511193995686293</v>
      </c>
      <c r="BP12" s="14">
        <f>+[1]DEC18!$G$112/'A6'!BP21*100</f>
        <v>6.5077081639867167</v>
      </c>
      <c r="BQ12" s="14">
        <f>+[1]MAR19!G112/'A6'!BQ21*100</f>
        <v>8.21428309155535</v>
      </c>
      <c r="BR12" s="60">
        <f>+[1]JUN19!G112/'A6'!BR21*100</f>
        <v>8.3962308333750961</v>
      </c>
      <c r="BS12" s="59">
        <f>+[1]SEP19!$G$112/'A6'!BS21*100</f>
        <v>8.5091556506150905</v>
      </c>
      <c r="BT12" s="14">
        <f>+[1]DEC19!$G$112/'A6'!BT21*100</f>
        <v>9.4265464276176925</v>
      </c>
      <c r="BU12" s="14">
        <f>+[1]MAR20!$G$112/'A6'!BU21*100</f>
        <v>9.097060106108291</v>
      </c>
      <c r="BV12" s="14">
        <f>+[1]JUN20!$G$116/'A6'!BV21*100</f>
        <v>8.842843043336055</v>
      </c>
      <c r="BW12" s="59">
        <f>+[1]SEP20!$G$116/'A6'!BW21*100</f>
        <v>9.1233493097089955</v>
      </c>
      <c r="BX12" s="14">
        <f>+[1]DEC20!$G$116/'A6'!BX21*100</f>
        <v>9.154887966640219</v>
      </c>
      <c r="BY12" s="14">
        <f>+[1]MAR21!G116/'A6'!$BY$21*100</f>
        <v>9.1437721036564046</v>
      </c>
      <c r="BZ12" s="60">
        <f>+[1]JUN21!G116/'A6'!$BZ$21*100</f>
        <v>9.1821556403483378</v>
      </c>
      <c r="CA12" s="59">
        <f>+[1]SEP21!G116/'A6'!$CA$21*100</f>
        <v>9.3481314856031528</v>
      </c>
      <c r="CB12" s="14">
        <f>+[1]DEC21!G116/'A6'!$CB$21*100</f>
        <v>9.3960619039598896</v>
      </c>
      <c r="CC12" s="14">
        <f>+[1]MAR22!G116/'A6'!$CC$21*100</f>
        <v>9.2996087102724463</v>
      </c>
      <c r="CD12" s="60">
        <f>+[1]JUN22!G116/'A6'!$CD$21*100</f>
        <v>9.3528389188355447</v>
      </c>
      <c r="CE12" s="59">
        <f>+[1]SEP22!G116/'A6'!$CE$21*100</f>
        <v>9.5121543397716746</v>
      </c>
      <c r="CF12" s="14">
        <f>+[1]DEC22!G116/'A6'!$CF$21*100</f>
        <v>8.9130276847312366</v>
      </c>
      <c r="CG12" s="14">
        <f>+[1]MAR23!G284/'A6'!$CG$21*100</f>
        <v>8.8675950284117189</v>
      </c>
      <c r="CH12" s="14">
        <f>+[1]JUN23!G284/'A6'!$CH$21*100</f>
        <v>8.7951722415464353</v>
      </c>
      <c r="CI12" s="59">
        <f>+[1]SEP23!G$284/'A6'!$CI$21*100</f>
        <v>9.5343709438756328</v>
      </c>
      <c r="CJ12" s="14">
        <f>+[1]DEC23!G$284/'A6'!$CJ$21*100</f>
        <v>9.1143136121241177</v>
      </c>
      <c r="CK12" s="14">
        <v>8.8889278285418456</v>
      </c>
      <c r="CL12" s="66">
        <v>8.8984945562532456</v>
      </c>
      <c r="CM12" s="59">
        <v>9.1381922933386743</v>
      </c>
      <c r="CN12" s="14">
        <v>9.1459506273022786</v>
      </c>
      <c r="CO12" s="14">
        <v>9.3368990162858516</v>
      </c>
      <c r="CP12" s="14">
        <v>9.0995673820921645</v>
      </c>
      <c r="CQ12" s="71">
        <v>8.8199854510556843</v>
      </c>
      <c r="CR12" s="14"/>
      <c r="CS12" s="14"/>
      <c r="CT12" s="14"/>
      <c r="CU12" s="60">
        <v>0.11484228923748308</v>
      </c>
      <c r="CV12" s="14">
        <v>0.32164813040341939</v>
      </c>
      <c r="CW12" s="14">
        <v>0.54594947657037851</v>
      </c>
      <c r="CX12" s="14">
        <v>0.74333466119730252</v>
      </c>
      <c r="CY12" s="14">
        <v>0.87791546889747807</v>
      </c>
      <c r="CZ12" s="59">
        <v>1.0237113439060015</v>
      </c>
      <c r="DA12" s="14">
        <v>1.1910401481465529</v>
      </c>
      <c r="DB12" s="14">
        <v>5.3</v>
      </c>
      <c r="DC12" s="60">
        <v>5.8</v>
      </c>
      <c r="DD12" s="14">
        <v>6</v>
      </c>
      <c r="DE12" s="72">
        <v>2.1676482093574929</v>
      </c>
      <c r="DF12" s="14">
        <v>2.2546771316702729</v>
      </c>
      <c r="DG12" s="14">
        <v>2.325107754366698</v>
      </c>
      <c r="DH12" s="59">
        <v>2.4547539324512013</v>
      </c>
      <c r="DI12" s="14">
        <v>2.6839899082338325</v>
      </c>
      <c r="DJ12" s="14">
        <v>2.7692244197772773</v>
      </c>
      <c r="DK12" s="60">
        <v>3.0343486109466231</v>
      </c>
      <c r="DL12" s="14">
        <v>3.2492293005745703</v>
      </c>
      <c r="DM12" s="14">
        <v>3.2442946709588973</v>
      </c>
      <c r="DN12" s="14">
        <v>3.3680192935045912</v>
      </c>
      <c r="DO12" s="14">
        <v>8.0983851140506644</v>
      </c>
      <c r="DP12" s="59">
        <v>8.0855923947730854</v>
      </c>
      <c r="DQ12" s="14">
        <v>8.366929605473187</v>
      </c>
      <c r="DR12" s="14">
        <v>8.670791466613867</v>
      </c>
      <c r="DS12" s="60">
        <v>8.9957479117728276</v>
      </c>
      <c r="DT12" s="59">
        <v>10.197064476883206</v>
      </c>
      <c r="DU12" s="14">
        <v>11.364533545191103</v>
      </c>
      <c r="DV12" s="14">
        <v>12.351075884321572</v>
      </c>
      <c r="DW12" s="60">
        <v>12.836299160045794</v>
      </c>
      <c r="DX12" s="14">
        <v>13.421286312317646</v>
      </c>
      <c r="DY12" s="14">
        <v>13.313850610096617</v>
      </c>
      <c r="DZ12" s="14">
        <v>13.364588967257932</v>
      </c>
      <c r="EA12" s="14">
        <v>13.500960014258442</v>
      </c>
      <c r="EB12" s="59">
        <v>13.825610697481988</v>
      </c>
      <c r="EC12" s="14">
        <v>13.907614066784223</v>
      </c>
      <c r="ED12" s="14">
        <v>13.742785825010689</v>
      </c>
      <c r="EE12" s="60">
        <v>14.138833109358224</v>
      </c>
      <c r="EF12" s="14">
        <v>13.896871635064498</v>
      </c>
      <c r="EG12" s="14">
        <v>13.918004849081134</v>
      </c>
      <c r="EH12" s="14">
        <v>13.069359189048649</v>
      </c>
      <c r="EI12" s="14">
        <v>13.054170611680387</v>
      </c>
      <c r="EJ12" s="59">
        <v>12.219558507258007</v>
      </c>
      <c r="EK12" s="14">
        <v>11.863470539239907</v>
      </c>
      <c r="EL12" s="14">
        <v>11.440734138455705</v>
      </c>
      <c r="EM12" s="60">
        <v>11.217920020591396</v>
      </c>
      <c r="EN12" s="14">
        <v>10.849695485977488</v>
      </c>
      <c r="EO12" s="14">
        <v>10.579026951960259</v>
      </c>
      <c r="EP12" s="14">
        <v>10.069305189923792</v>
      </c>
      <c r="EQ12" s="14">
        <f>+([5]JUN15!$H$36+[5]JUN15!$H$43+[5]JUN15!$H$49)/EQ$21*100</f>
        <v>10.19903905157765</v>
      </c>
      <c r="ER12" s="59">
        <f>+([5]SEP15!$G$35+[5]SEP15!$G$42+[5]SEP15!$G$48)/ER$21*100</f>
        <v>9.7535963949362774</v>
      </c>
      <c r="ES12" s="14">
        <f>+([5]DEC15!$G$35+[5]DEC15!$G$42+[5]DEC15!$G$48)/ES$21*100</f>
        <v>10.031446585574495</v>
      </c>
      <c r="ET12" s="14">
        <f>+([4]MAR16!$G$35+[4]MAR16!$G$42+[4]MAR16!$G$48)/ET$21*100</f>
        <v>10.284855580274709</v>
      </c>
      <c r="EU12" s="60">
        <f>+([4]JUN16!$G$35+[4]JUN16!$G$42+[4]JUN16!$G$48)/EU$21*100</f>
        <v>11.15355580426818</v>
      </c>
      <c r="EV12" s="14">
        <f>+([4]SEP16!$G$35+[4]SEP16!$G$42+[4]SEP16!$G$48)/EV$21*100</f>
        <v>10.700866850072071</v>
      </c>
      <c r="EW12" s="14">
        <f>+([4]DEC16!$G$35+[4]DEC16!$G$42+[4]DEC16!$G$48)/EW$21*100</f>
        <v>10.81623084354549</v>
      </c>
      <c r="EX12" s="14">
        <f>+([3]MAR17!$G$35+[3]MAR17!$G$42+[3]MAR17!$G$48+[3]MAR17!$G$87+[3]MAR17!$G$89+[3]MAR17!$G$90+[3]MAR17!$G$93+[3]MAR17!$G$94)/EX$21*100</f>
        <v>11.09913063911646</v>
      </c>
      <c r="EY12" s="14">
        <f>+([3]JUN17!$G$35+[3]JUN17!$G$42+[3]JUN17!$G$48+[3]JUN17!$G$87+[3]JUN17!$G$89+[3]JUN17!$G$90+[3]JUN17!$G$93+[3]JUN17!$G$94)/EY$21*100</f>
        <v>11.240514742042739</v>
      </c>
      <c r="EZ12" s="59">
        <f>+([3]SEP17!$G$35+[3]SEP17!$G$42+[3]SEP17!$G$48+[3]SEP17!$G$87+[3]SEP17!$G$89+[3]SEP17!$G$90+[3]SEP17!$G$93+[3]SEP17!$G$94)/EZ$21*100</f>
        <v>11.018283378746744</v>
      </c>
      <c r="FA12" s="14">
        <f>+([3]DEC17!$G$35+[3]DEC17!$G$42+[3]DEC17!$G$48+[3]DEC17!$G$87+[3]DEC17!$G$89+[3]DEC17!$G$90+[3]DEC17!$G$93+[3]DEC17!$G$94)/FA$21*100</f>
        <v>11.108139760644328</v>
      </c>
      <c r="FB12" s="14">
        <f>+([1]MAR18!$G$35+[1]MAR18!$G$42+[1]MAR18!$G$48+[1]MAR18!$G$87+[1]MAR18!$G$89+[1]MAR18!$G$90+[1]MAR18!$G$93+[1]MAR18!$G$94)/FB$21*100</f>
        <v>11.353402130642303</v>
      </c>
      <c r="FC12" s="60">
        <f>+([1]JUN18!$G$35+[1]JUN18!$G$42+[1]JUN18!$G$48+[1]JUN18!$G$87+[1]JUN18!$G$89+[1]JUN18!$G$90+[1]JUN18!$G$93+[1]JUN18!$G$94)/FC$21*100</f>
        <v>8.7818371002626385</v>
      </c>
      <c r="FD12" s="14">
        <f>+([1]SEP18!$G$35+[1]SEP18!$G$42+[1]SEP18!$G$48+[1]SEP18!$G$87+[1]SEP18!$G$89+[1]SEP18!$G$90+[1]SEP18!$G$93+[1]SEP18!$G$94)/FD$21*100</f>
        <v>8.5870421832557007</v>
      </c>
      <c r="FE12" s="14">
        <f>+([1]DEC18!$G$35+[1]DEC18!$G$42+[1]DEC18!$G$48+[1]DEC18!$G$87+[1]DEC18!$G$89+[1]DEC18!$G$90+[1]DEC18!$G$93+[1]DEC18!$G$94)/FE$21*100</f>
        <v>8.1541111902524914</v>
      </c>
      <c r="FF12" s="14">
        <f>+([1]MAR19!$G$35+[1]MAR19!$G$42+[1]MAR19!$G$48+[1]MAR19!$G$87+[1]MAR19!$G$89+[1]MAR19!$G$90+[1]MAR19!$G$93+[1]MAR19!$G$94)/FF$21*100</f>
        <v>10.344320986888867</v>
      </c>
      <c r="FG12" s="14">
        <f>+([1]JUN19!$G$35+[1]JUN19!$G$42+[1]JUN19!$G$48+[1]JUN19!$G$87+[1]JUN19!$G$89+[1]JUN19!$G$90+[1]JUN19!$G$93+[1]JUN19!$G$94)/FG$21*100</f>
        <v>9.9813663070450218</v>
      </c>
      <c r="FH12" s="59">
        <f>+([1]SEP19!$G$35+[1]SEP19!$G$42+[1]SEP19!$G$48+[1]SEP19!$G$87+[1]SEP19!$G$89+[1]SEP19!$G$90+[1]SEP19!$G$93+[1]SEP19!$G$94)/FH$21*100</f>
        <v>9.75913184106283</v>
      </c>
      <c r="FI12" s="14">
        <f>+([1]DEC19!$G$35+[1]DEC19!$G$42+[1]DEC19!$G$48+[1]DEC19!$G$87+[1]DEC19!$G$89+[1]DEC19!$G$90+[1]DEC19!$G$93+[1]DEC19!$G$94+[1]DEC19!$G$107)/FI$21*100</f>
        <v>10.100598169340817</v>
      </c>
      <c r="FJ12" s="14">
        <f>+([1]MAR20!$G$35+[1]MAR20!$G$42+[1]MAR20!$G$48+[1]MAR20!$G$87+[1]MAR20!$G$89+[1]MAR20!$G$90+[1]MAR20!$G$93+[1]MAR20!$G$94+[1]MAR20!$G$107)/FJ$21*100</f>
        <v>10.12185738541309</v>
      </c>
      <c r="FK12" s="60">
        <f>+([1]JUN20!$G$35+[1]JUN20!$G$42+[1]JUN20!$G$48+[1]JUN20!$G$87+[1]JUN20!$G$89+[1]JUN20!$G$90+[1]JUN20!$G$93+[1]JUN20!$G$94+[1]JUN20!$G$107)/FK$21*100</f>
        <v>10.047641015169484</v>
      </c>
      <c r="FL12" s="14">
        <f>+([1]SEP20!G$35+[1]SEP20!G$42+[1]SEP20!G$48+[1]SEP20!G$95+[1]SEP20!G$96+[1]SEP20!G$107)/FL$21*100</f>
        <v>10.316456905658669</v>
      </c>
      <c r="FM12" s="14">
        <f>+([1]DEC20!G$35+[1]DEC20!G$42+[1]DEC20!G$48+[1]DEC20!G$95+[1]DEC20!G$96+[1]DEC20!G$107)/FM$21*100</f>
        <v>10.491852032685728</v>
      </c>
      <c r="FN12" s="54">
        <f>+([1]MAR21!G$35+[1]MAR21!G$42+[1]MAR21!G$48+[1]MAR21!G$95+[1]MAR21!G$96+[1]MAR21!G$107)/FN$21*100</f>
        <v>10.689768060727484</v>
      </c>
      <c r="FO12" s="54">
        <f>+([1]JUN21!G$35+[1]JUN21!G$42+[1]JUN21!G$48+[1]JUN21!G$95+[1]JUN21!G$96+[1]JUN21!G$107)/FO$21*100</f>
        <v>11.181278999391962</v>
      </c>
      <c r="FP12" s="61">
        <f>+([1]SEP21!G$35+[1]SEP21!G$42+[1]SEP21!G$48+[1]SEP21!G$95+[1]SEP21!G$96+[1]SEP21!G$107)/FP$21*100</f>
        <v>11.010574911541076</v>
      </c>
      <c r="FQ12" s="54">
        <f>+([1]DEC21!$G35+[1]DEC21!$G42+[1]DEC21!$G48+[1]DEC21!$G95+[1]DEC21!$G96+[1]DEC21!$G107)/FQ$21*100</f>
        <v>11.523458913214203</v>
      </c>
      <c r="FR12" s="54">
        <f>+([1]MAR22!$G35+[1]MAR22!$G42+[1]MAR22!$G48+[1]MAR22!$G95+[1]MAR22!$G96+[1]MAR22!$G107)/FR$21*100</f>
        <v>11.405104681709389</v>
      </c>
      <c r="FS12" s="58">
        <f>+([1]JUN22!$G35+[1]JUN22!$G42+[1]JUN22!$G48+[1]JUN22!$G95+[1]JUN22!$G96+[1]JUN22!$G107)/FS$21*100</f>
        <v>11.670047682078177</v>
      </c>
      <c r="FT12" s="54">
        <f>+([1]SEP22!$G35+[1]SEP22!$G42+[1]SEP22!$G48+[1]SEP22!$G95+[1]SEP22!$G96+[1]SEP22!$G107)/FT$21*100</f>
        <v>11.866233623869167</v>
      </c>
      <c r="FU12" s="54">
        <f>+([1]DEC22!$G35+[1]DEC22!$G42+[1]DEC22!$G48+[1]DEC22!$G95+[1]DEC22!$G96+[1]DEC22!$G107)/FU$21*100</f>
        <v>12.178648423810314</v>
      </c>
      <c r="FV12" s="54">
        <f>+([1]MAR23!$G35+[1]MAR23!$G42+[1]MAR23!$G48+[1]MAR23!$G95+[1]MAR23!$G96+[1]MAR23!$G107)/FV$21*100</f>
        <v>12.331317889434803</v>
      </c>
      <c r="FW12" s="54">
        <f>+([1]JUN23!$G35+[1]JUN23!$G42+[1]JUN23!$G48+[1]JUN23!$G95+[1]JUN23!$G96+[1]JUN23!$G107)/FW$21*100</f>
        <v>12.105300607993275</v>
      </c>
      <c r="FX12" s="61">
        <f>+([1]SEP23!$G35+[1]SEP23!$G42+[1]SEP23!$G48+[1]SEP23!$G95+[1]SEP23!$G96+[1]SEP23!$G107)/FX$21*100</f>
        <v>11.836086303261752</v>
      </c>
      <c r="FY12" s="54">
        <f>+([1]DEC23!$G35+[1]DEC23!$G42+[1]DEC23!$G48+[1]DEC23!$G95+[1]DEC23!$G96+[1]DEC23!$G107)/FY$21*100</f>
        <v>12.302424845412956</v>
      </c>
      <c r="FZ12" s="54">
        <v>12.419343939072293</v>
      </c>
      <c r="GA12" s="58">
        <v>12.419343617560868</v>
      </c>
      <c r="GB12" s="61">
        <v>13.101872236734346</v>
      </c>
      <c r="GC12" s="54">
        <v>13.286210337601096</v>
      </c>
      <c r="GD12" s="54">
        <v>12.602032253225678</v>
      </c>
      <c r="GE12" s="54">
        <v>13.361128903512242</v>
      </c>
      <c r="GF12" s="53">
        <v>13.360752160037615</v>
      </c>
      <c r="GG12" s="5"/>
      <c r="GH12" s="5"/>
    </row>
    <row r="13" spans="1:194" ht="12" customHeight="1" x14ac:dyDescent="0.2">
      <c r="A13" s="48" t="s">
        <v>13</v>
      </c>
      <c r="B13" s="47"/>
      <c r="C13" s="59">
        <f>SUM(C14:C18)</f>
        <v>40.080080873753687</v>
      </c>
      <c r="D13" s="14">
        <f>SUM(D14:D18)</f>
        <v>40.342880668117395</v>
      </c>
      <c r="E13" s="14">
        <f>SUM(E14:E18)</f>
        <v>40.286654859079007</v>
      </c>
      <c r="F13" s="60">
        <f>SUM(F14:F18)</f>
        <v>40.537157163992255</v>
      </c>
      <c r="G13" s="14">
        <f>SUM(G14:G18)</f>
        <v>40.243451577721494</v>
      </c>
      <c r="H13" s="14">
        <f>SUM(H14:H18)</f>
        <v>39.194193452821807</v>
      </c>
      <c r="I13" s="14">
        <f>SUM(I14:I18)</f>
        <v>38.578771988737643</v>
      </c>
      <c r="J13" s="14">
        <f>SUM(J14:J18)</f>
        <v>38.774400244746033</v>
      </c>
      <c r="K13" s="59">
        <f>SUM(K14:K18)</f>
        <v>37.788244931394637</v>
      </c>
      <c r="L13" s="14">
        <f>SUM(L14:L18)</f>
        <v>37.172585278709882</v>
      </c>
      <c r="M13" s="14">
        <f>SUM(M14:M18)</f>
        <v>36.998535179322403</v>
      </c>
      <c r="N13" s="60">
        <f>SUM(N14:N18)</f>
        <v>36.202970334986929</v>
      </c>
      <c r="O13" s="14">
        <f>SUM(O14:O18)</f>
        <v>36.889302353954911</v>
      </c>
      <c r="P13" s="14">
        <f>SUM(P14:P18)</f>
        <v>36.931919976112276</v>
      </c>
      <c r="Q13" s="14">
        <f>SUM(Q14:Q18)</f>
        <v>37.842053027080667</v>
      </c>
      <c r="R13" s="14">
        <f>SUM(R14:R18)</f>
        <v>37.163763857542335</v>
      </c>
      <c r="S13" s="59">
        <f>SUM(S14:S18)</f>
        <v>37.413747804803847</v>
      </c>
      <c r="T13" s="14">
        <f>SUM(T14:T18)</f>
        <v>37.266043002340396</v>
      </c>
      <c r="U13" s="14">
        <f>SUM(U14:U18)</f>
        <v>36.989465309945722</v>
      </c>
      <c r="V13" s="60">
        <f>SUM(V14:V18)</f>
        <v>36.83806406948203</v>
      </c>
      <c r="W13" s="14">
        <f>SUM(W14:W18)</f>
        <v>36.490905501122931</v>
      </c>
      <c r="X13" s="14">
        <f>SUM(X14:X18)</f>
        <v>35.147142789170665</v>
      </c>
      <c r="Y13" s="14">
        <f>SUM(Y14:Y18)</f>
        <v>34.521680015664153</v>
      </c>
      <c r="Z13" s="14">
        <f>SUM(Z14:Z18)</f>
        <v>33.985762812593045</v>
      </c>
      <c r="AA13" s="59">
        <f>SUM(AA14:AA18)</f>
        <v>34.591384143939926</v>
      </c>
      <c r="AB13" s="14">
        <f>SUM(AB14:AB18)</f>
        <v>34.637545473265156</v>
      </c>
      <c r="AC13" s="14">
        <f>SUM(AC14:AC18)</f>
        <v>34.251554966416577</v>
      </c>
      <c r="AD13" s="60">
        <f>SUM(AD14:AD18)</f>
        <v>34.108158276578777</v>
      </c>
      <c r="AE13" s="59">
        <f>SUM(AE14:AE18)</f>
        <v>35.350086606582103</v>
      </c>
      <c r="AF13" s="14">
        <f>SUM(AF14:AF18)</f>
        <v>32.88618328805957</v>
      </c>
      <c r="AG13" s="14">
        <f>SUM(AG14:AG18)</f>
        <v>33.074515003670086</v>
      </c>
      <c r="AH13" s="60">
        <f>SUM(AH14:AH18)</f>
        <v>31.9705852648705</v>
      </c>
      <c r="AI13" s="14">
        <f>SUM(AI14:AI18)</f>
        <v>31.276234809659154</v>
      </c>
      <c r="AJ13" s="14">
        <f>SUM(AJ14:AJ18)</f>
        <v>32.076079427798298</v>
      </c>
      <c r="AK13" s="14">
        <f>SUM(AK14:AK18)</f>
        <v>33.151169142573281</v>
      </c>
      <c r="AL13" s="14">
        <f>SUM(AL14:AL18)</f>
        <v>33.538152380340165</v>
      </c>
      <c r="AM13" s="59">
        <f>SUM(AM14:AM18)</f>
        <v>34.702604078227459</v>
      </c>
      <c r="AN13" s="14">
        <f>SUM(AN14:AN18)</f>
        <v>34.303217132590788</v>
      </c>
      <c r="AO13" s="14">
        <f>SUM(AO14:AO18)</f>
        <v>35.393183259383072</v>
      </c>
      <c r="AP13" s="60">
        <f>SUM(AP14:AP18)</f>
        <v>34.034420931215237</v>
      </c>
      <c r="AQ13" s="14">
        <f>SUM(AQ14:AQ18)</f>
        <v>34.356366411433292</v>
      </c>
      <c r="AR13" s="14">
        <f>SUM(AR14:AR18)</f>
        <v>35.006061838073833</v>
      </c>
      <c r="AS13" s="14">
        <f>SUM(AS14:AS18)</f>
        <v>35.481174976824612</v>
      </c>
      <c r="AT13" s="14">
        <f>SUM(AT14:AT18)</f>
        <v>35.35125050526166</v>
      </c>
      <c r="AU13" s="59">
        <f>SUM(AU14:AU18)</f>
        <v>35.372834759789676</v>
      </c>
      <c r="AV13" s="14">
        <f>SUM(AV14:AV18)</f>
        <v>35.229632021480789</v>
      </c>
      <c r="AW13" s="14">
        <f>SUM(AW14:AW19)</f>
        <v>36.35076048631533</v>
      </c>
      <c r="AX13" s="60">
        <f>SUM(AX14:AX19)</f>
        <v>36.038300603873473</v>
      </c>
      <c r="AY13" s="14">
        <f>SUM(AY14:AY19)</f>
        <v>36.893284710926345</v>
      </c>
      <c r="AZ13" s="14">
        <f>SUM(AZ14:AZ19)</f>
        <v>36.168546526015938</v>
      </c>
      <c r="BA13" s="14">
        <f>SUM(BA14:BA19)</f>
        <v>35.013833791181192</v>
      </c>
      <c r="BB13" s="14">
        <f>SUM(BB14:BB19)</f>
        <v>34.440379388244921</v>
      </c>
      <c r="BC13" s="59">
        <f>SUM(BC14:BC19)</f>
        <v>34.261846457889966</v>
      </c>
      <c r="BD13" s="14">
        <f>SUM(BD14:BD19)</f>
        <v>34.9350307196774</v>
      </c>
      <c r="BE13" s="14">
        <f>SUM(BE14:BE19)</f>
        <v>34.982514725864775</v>
      </c>
      <c r="BF13" s="60">
        <f>SUM(BF14:BF19)</f>
        <v>35.841370800520025</v>
      </c>
      <c r="BG13" s="59">
        <f>SUM(BG14:BG19)</f>
        <v>36.542399624878257</v>
      </c>
      <c r="BH13" s="14">
        <f>SUM(BH14:BH19)</f>
        <v>37.264234227573738</v>
      </c>
      <c r="BI13" s="14">
        <f>SUM(BI14:BI19)</f>
        <v>43.977170096761355</v>
      </c>
      <c r="BJ13" s="60">
        <f>SUM(BJ14:BJ19)</f>
        <v>42.804995115837549</v>
      </c>
      <c r="BK13" s="14">
        <f>SUM(BK14:BK19)</f>
        <v>42.211445738355359</v>
      </c>
      <c r="BL13" s="14">
        <f>SUM(BL14:BL19)</f>
        <v>41.501347282707236</v>
      </c>
      <c r="BM13" s="14">
        <f>SUM(BM14:BM19)</f>
        <v>42.721201402711955</v>
      </c>
      <c r="BN13" s="60">
        <f>SUM(BN14:BN19)</f>
        <v>60.984120745665074</v>
      </c>
      <c r="BO13" s="14">
        <f>SUM(BO14:BO19)</f>
        <v>52.687720118719504</v>
      </c>
      <c r="BP13" s="14">
        <f>SUM(BP14:BP19)</f>
        <v>52.411250117133115</v>
      </c>
      <c r="BQ13" s="14">
        <f>SUM(BQ14:BQ19)</f>
        <v>39.468753313611558</v>
      </c>
      <c r="BR13" s="60">
        <f>SUM(BR14:BR19)</f>
        <v>39.985922252895016</v>
      </c>
      <c r="BS13" s="59">
        <f>SUM(BS14:BS19)</f>
        <v>40.159168406250117</v>
      </c>
      <c r="BT13" s="14">
        <f>SUM(BT14:BT19)</f>
        <v>32.576986807794235</v>
      </c>
      <c r="BU13" s="14">
        <f>SUM(BU14:BU19)</f>
        <v>34.792609644328842</v>
      </c>
      <c r="BV13" s="14">
        <f>SUM(BV14:BV19)</f>
        <v>34.815517674126163</v>
      </c>
      <c r="BW13" s="59">
        <f>SUM(BW14:BW19)</f>
        <v>29.545763400897844</v>
      </c>
      <c r="BX13" s="14">
        <f>SUM(BX14:BX19)</f>
        <v>33.382669104272807</v>
      </c>
      <c r="BY13" s="14">
        <f>SUM(BY14:BY19)</f>
        <v>33.864738257646515</v>
      </c>
      <c r="BZ13" s="60">
        <f>SUM(BZ14:BZ19)</f>
        <v>34.291391719560579</v>
      </c>
      <c r="CA13" s="59">
        <f>SUM(CA14:CA19)</f>
        <v>34.872236507114565</v>
      </c>
      <c r="CB13" s="14">
        <f>SUM(CB14:CB19)</f>
        <v>35.22603877976254</v>
      </c>
      <c r="CC13" s="14">
        <f>SUM(CC14:CC19)</f>
        <v>35.990945030547635</v>
      </c>
      <c r="CD13" s="60">
        <f>SUM(CD14:CD19)</f>
        <v>35.496866875311206</v>
      </c>
      <c r="CE13" s="59">
        <f>SUM(CE14:CE19)</f>
        <v>35.678782144494484</v>
      </c>
      <c r="CF13" s="14">
        <f>SUM(CF14:CF19)</f>
        <v>34.634638921427658</v>
      </c>
      <c r="CG13" s="14">
        <f>SUM(CG14:CG19)</f>
        <v>34.952556681953197</v>
      </c>
      <c r="CH13" s="14">
        <f>SUM(CH14:CH19)</f>
        <v>33.879960020123832</v>
      </c>
      <c r="CI13" s="59">
        <f>SUM(CI14:CI19)</f>
        <v>34.07942361327671</v>
      </c>
      <c r="CJ13" s="14">
        <f>SUM(CJ14:CJ19)</f>
        <v>33.332816867435284</v>
      </c>
      <c r="CK13" s="14">
        <v>32.481121989063581</v>
      </c>
      <c r="CL13" s="66">
        <v>32.654497940225468</v>
      </c>
      <c r="CM13" s="59">
        <v>32.370572638317924</v>
      </c>
      <c r="CN13" s="14">
        <v>32.688268830421499</v>
      </c>
      <c r="CO13" s="14">
        <v>32.226354540041768</v>
      </c>
      <c r="CP13" s="14">
        <v>32.238607729527097</v>
      </c>
      <c r="CQ13" s="71">
        <v>31.846950173754358</v>
      </c>
      <c r="CR13" s="14">
        <f>SUM(CR14:CR18)</f>
        <v>10.142458270977558</v>
      </c>
      <c r="CS13" s="14">
        <f>SUM(CS14:CS18)</f>
        <v>10.500443219460026</v>
      </c>
      <c r="CT13" s="14">
        <f>SUM(CT14:CT18)</f>
        <v>10.56952803407945</v>
      </c>
      <c r="CU13" s="60">
        <f>SUM(CU14:CU18)</f>
        <v>10.857530962557824</v>
      </c>
      <c r="CV13" s="14">
        <f>SUM(CV14:CV18)</f>
        <v>10.995700591796671</v>
      </c>
      <c r="CW13" s="14">
        <f>SUM(CW14:CW18)</f>
        <v>11.41918153335989</v>
      </c>
      <c r="CX13" s="14">
        <f>SUM(CX14:CX18)</f>
        <v>11.510247879903677</v>
      </c>
      <c r="CY13" s="14">
        <f>SUM(CY14:CY18)</f>
        <v>11.683857121836903</v>
      </c>
      <c r="CZ13" s="59">
        <f>SUM(CZ14:CZ18)</f>
        <v>11.830101599537759</v>
      </c>
      <c r="DA13" s="14">
        <v>46.6</v>
      </c>
      <c r="DB13" s="14">
        <v>46.3</v>
      </c>
      <c r="DC13" s="60">
        <f>SUM(DC14:DC18)</f>
        <v>44.599999999999994</v>
      </c>
      <c r="DD13" s="14">
        <v>44.1</v>
      </c>
      <c r="DE13" s="14">
        <v>42.4</v>
      </c>
      <c r="DF13" s="14">
        <f>SUM(DF14:DF18)</f>
        <v>13.424435568092504</v>
      </c>
      <c r="DG13" s="14">
        <f>SUM(DG14:DG18)</f>
        <v>13.683727924261508</v>
      </c>
      <c r="DH13" s="59">
        <f>SUM(DH14:DH18)</f>
        <v>13.980702906586565</v>
      </c>
      <c r="DI13" s="14">
        <f>SUM(DI14:DI18)</f>
        <v>14.666616423165124</v>
      </c>
      <c r="DJ13" s="14">
        <f>SUM(DJ14:DJ18)</f>
        <v>14.659438780087781</v>
      </c>
      <c r="DK13" s="60">
        <f>SUM(DK14:DK18)</f>
        <v>14.995890799338218</v>
      </c>
      <c r="DL13" s="14">
        <f>SUM(DL14:DL18)</f>
        <v>15.284342330508929</v>
      </c>
      <c r="DM13" s="14">
        <f>SUM(DM14:DM18)</f>
        <v>15.361950596282696</v>
      </c>
      <c r="DN13" s="14">
        <f>SUM(DN14:DN18)</f>
        <v>15.274114189123711</v>
      </c>
      <c r="DO13" s="14">
        <f>SUM(DO14:DO18)</f>
        <v>35.85277955808651</v>
      </c>
      <c r="DP13" s="59">
        <f>SUM(DP14:DP18)</f>
        <v>36.611708132417597</v>
      </c>
      <c r="DQ13" s="14">
        <f>SUM(DQ14:DQ18)</f>
        <v>36.029370340463089</v>
      </c>
      <c r="DR13" s="14">
        <f>SUM(DR14:DR18)</f>
        <v>35.388803643023302</v>
      </c>
      <c r="DS13" s="60">
        <f>SUM(DS14:DS18)</f>
        <v>35.888034524184782</v>
      </c>
      <c r="DT13" s="59">
        <f>SUM(DT14:DT18)</f>
        <v>36.610058065072167</v>
      </c>
      <c r="DU13" s="14">
        <f>SUM(DU14:DU18)</f>
        <v>37.08635545604659</v>
      </c>
      <c r="DV13" s="14">
        <f>SUM(DV14:DV18)</f>
        <v>37.396288694406294</v>
      </c>
      <c r="DW13" s="60">
        <f>SUM(DW14:DW18)</f>
        <v>36.853527912698993</v>
      </c>
      <c r="DX13" s="14">
        <f>SUM(DX14:DX18)</f>
        <v>37.610085377432831</v>
      </c>
      <c r="DY13" s="14">
        <f>SUM(DY14:DY18)</f>
        <v>37.926326875912103</v>
      </c>
      <c r="DZ13" s="14">
        <f>SUM(DZ14:DZ18)</f>
        <v>37.499770043894024</v>
      </c>
      <c r="EA13" s="14">
        <f>SUM(EA14:EA18)</f>
        <v>36.131012016155964</v>
      </c>
      <c r="EB13" s="59">
        <f>SUM(EB14:EB18)</f>
        <v>36.79901206618942</v>
      </c>
      <c r="EC13" s="14">
        <f>SUM(EC14:EC18)</f>
        <v>36.66337237234314</v>
      </c>
      <c r="ED13" s="14">
        <f>SUM(ED14:ED18)</f>
        <v>36.742561825267714</v>
      </c>
      <c r="EE13" s="60">
        <f>SUM(EE14:EE18)</f>
        <v>36.775048840486463</v>
      </c>
      <c r="EF13" s="14">
        <f>SUM(EF14:EF18)</f>
        <v>36.801341339057139</v>
      </c>
      <c r="EG13" s="14">
        <f>SUM(EG14:EG18)</f>
        <v>37.540233318106743</v>
      </c>
      <c r="EH13" s="14">
        <f>SUM(EH14:EH18)</f>
        <v>38.223122739122402</v>
      </c>
      <c r="EI13" s="14">
        <f>SUM(EI14:EI18)</f>
        <v>39.271442297016485</v>
      </c>
      <c r="EJ13" s="59">
        <f>SUM(EJ14:EJ18)</f>
        <v>40.474900962151551</v>
      </c>
      <c r="EK13" s="14">
        <f>SUM(EK14:EK18)</f>
        <v>41.170400962410689</v>
      </c>
      <c r="EL13" s="14">
        <f>SUM(EL14:EL19)</f>
        <v>43.763038381895292</v>
      </c>
      <c r="EM13" s="60">
        <f>SUM(EM14:EM19)</f>
        <v>44.327041199219885</v>
      </c>
      <c r="EN13" s="14">
        <f>SUM(EN14:EN19)</f>
        <v>44.138066763265037</v>
      </c>
      <c r="EO13" s="14">
        <f>SUM(EO14:EO19)</f>
        <v>41.343733630380626</v>
      </c>
      <c r="EP13" s="14">
        <f>SUM(EP14:EP19)</f>
        <v>39.231331283146204</v>
      </c>
      <c r="EQ13" s="14">
        <f>SUM(EQ14:EQ19)</f>
        <v>40.079743226926659</v>
      </c>
      <c r="ER13" s="59">
        <f>SUM(ER14:ER19)</f>
        <v>40.419954077235992</v>
      </c>
      <c r="ES13" s="14">
        <f>SUM(ES14:ES19)</f>
        <v>41.796063257471459</v>
      </c>
      <c r="ET13" s="14">
        <f>SUM(ET14:ET19)</f>
        <v>41.283984252603695</v>
      </c>
      <c r="EU13" s="60">
        <f>SUM(EU14:EU19)</f>
        <v>41.014611411401155</v>
      </c>
      <c r="EV13" s="14">
        <f>SUM(EV14:EV19)</f>
        <v>41.101757710642971</v>
      </c>
      <c r="EW13" s="14">
        <f>SUM(EW14:EW19)</f>
        <v>42.25440400610529</v>
      </c>
      <c r="EX13" s="14">
        <f>SUM(EX14:EX19)</f>
        <v>42.208090187843055</v>
      </c>
      <c r="EY13" s="14">
        <f>SUM(EY14:EY19)</f>
        <v>42.514883635449088</v>
      </c>
      <c r="EZ13" s="59">
        <f>SUM(EZ14:EZ19)</f>
        <v>43.48785539838228</v>
      </c>
      <c r="FA13" s="14">
        <f>SUM(FA14:FA19)</f>
        <v>43.359157764272553</v>
      </c>
      <c r="FB13" s="14">
        <f>SUM(FB14:FB19)</f>
        <v>43.555423276213425</v>
      </c>
      <c r="FC13" s="60">
        <f>SUM(FC14:FC19)</f>
        <v>56.488485801673399</v>
      </c>
      <c r="FD13" s="14">
        <f>SUM(FD14:FD19)</f>
        <v>56.402927201525273</v>
      </c>
      <c r="FE13" s="14">
        <f>SUM(FE14:FE19)</f>
        <v>54.427566361048648</v>
      </c>
      <c r="FF13" s="14">
        <f>SUM(FF14:FF19)</f>
        <v>42.78551929984603</v>
      </c>
      <c r="FG13" s="14">
        <f>SUM(FG14:FG19)</f>
        <v>43.7359245943452</v>
      </c>
      <c r="FH13" s="59">
        <f>SUM(FH14:FH19)</f>
        <v>43.96134685476369</v>
      </c>
      <c r="FI13" s="14">
        <f>SUM(FI14:FI19)</f>
        <v>40.848161412349754</v>
      </c>
      <c r="FJ13" s="14">
        <f>SUM(FJ14:FJ19)</f>
        <v>42.582472941947827</v>
      </c>
      <c r="FK13" s="60">
        <f>SUM(FK14:FK19)</f>
        <v>43.074318124730702</v>
      </c>
      <c r="FL13" s="14">
        <f>SUM(FL14:FL19)</f>
        <v>43.466051122461259</v>
      </c>
      <c r="FM13" s="14">
        <f>SUM(FM14:FM19)</f>
        <v>43.586487421401635</v>
      </c>
      <c r="FN13" s="54">
        <f>SUM(FN14:FN19)</f>
        <v>43.790506202696278</v>
      </c>
      <c r="FO13" s="54">
        <f>SUM(FO14:FO19)</f>
        <v>44.520971638251616</v>
      </c>
      <c r="FP13" s="61">
        <f>SUM(FP14:FP19)</f>
        <v>44.094995239807375</v>
      </c>
      <c r="FQ13" s="54">
        <f>SUM(FQ14:FQ19)</f>
        <v>44.789926552731075</v>
      </c>
      <c r="FR13" s="54">
        <f>SUM(FR14:FR19)</f>
        <v>45.25767365364824</v>
      </c>
      <c r="FS13" s="58">
        <f>SUM(FS14:FS19)</f>
        <v>45.360828083113745</v>
      </c>
      <c r="FT13" s="54">
        <f>SUM(FT14:FT19)</f>
        <v>45.546602785019594</v>
      </c>
      <c r="FU13" s="54">
        <f>SUM(FU14:FU19)</f>
        <v>45.916325205889031</v>
      </c>
      <c r="FV13" s="54">
        <f>SUM(FV14:FV19)</f>
        <v>46.31456239316141</v>
      </c>
      <c r="FW13" s="54">
        <f>SUM(FW14:FW19)</f>
        <v>47.302543326959395</v>
      </c>
      <c r="FX13" s="61">
        <f>SUM(FX14:FX19)</f>
        <v>48.126485442567862</v>
      </c>
      <c r="FY13" s="54">
        <f>SUM(FY14:FY19)</f>
        <v>48.492269665792456</v>
      </c>
      <c r="FZ13" s="54">
        <v>48.259765350323406</v>
      </c>
      <c r="GA13" s="58">
        <v>48.262482803166776</v>
      </c>
      <c r="GB13" s="61">
        <v>48.930160717985629</v>
      </c>
      <c r="GC13" s="54">
        <v>49.019297145823998</v>
      </c>
      <c r="GD13" s="54">
        <v>47.610872443211981</v>
      </c>
      <c r="GE13" s="54">
        <v>49.076647159419529</v>
      </c>
      <c r="GF13" s="53">
        <v>50.197302817496421</v>
      </c>
      <c r="GG13" s="5"/>
      <c r="GH13" s="5"/>
    </row>
    <row r="14" spans="1:194" ht="12" customHeight="1" x14ac:dyDescent="0.2">
      <c r="A14" s="48"/>
      <c r="B14" s="47" t="s">
        <v>12</v>
      </c>
      <c r="C14" s="59">
        <v>25.338460623600074</v>
      </c>
      <c r="D14" s="14">
        <v>25.655276519829833</v>
      </c>
      <c r="E14" s="14">
        <v>25.555405821654087</v>
      </c>
      <c r="F14" s="60">
        <v>25.749212852319715</v>
      </c>
      <c r="G14" s="14">
        <v>25.574431114479545</v>
      </c>
      <c r="H14" s="14">
        <v>25.139630730087919</v>
      </c>
      <c r="I14" s="14">
        <v>24.794427367206538</v>
      </c>
      <c r="J14" s="14">
        <v>25.082219370628771</v>
      </c>
      <c r="K14" s="59">
        <v>24.639770632807704</v>
      </c>
      <c r="L14" s="14">
        <v>24.163709372409851</v>
      </c>
      <c r="M14" s="14">
        <v>23.975019294680965</v>
      </c>
      <c r="N14" s="60">
        <v>23.758846215774827</v>
      </c>
      <c r="O14" s="14">
        <v>24.128228395391218</v>
      </c>
      <c r="P14" s="14">
        <v>23.936996118244256</v>
      </c>
      <c r="Q14" s="14">
        <v>24.306939189743819</v>
      </c>
      <c r="R14" s="14">
        <v>23.707930559695669</v>
      </c>
      <c r="S14" s="59">
        <v>23.558084544436301</v>
      </c>
      <c r="T14" s="14">
        <v>23.048617971345035</v>
      </c>
      <c r="U14" s="14">
        <v>22.742612243850488</v>
      </c>
      <c r="V14" s="60">
        <v>22.718862105859401</v>
      </c>
      <c r="W14" s="14">
        <v>22.670228781559267</v>
      </c>
      <c r="X14" s="14">
        <v>22.149926250178424</v>
      </c>
      <c r="Y14" s="14">
        <v>21.884770244567648</v>
      </c>
      <c r="Z14" s="14">
        <v>21.660839486756235</v>
      </c>
      <c r="AA14" s="59">
        <v>22.366671042784581</v>
      </c>
      <c r="AB14" s="14">
        <v>22.42196444505457</v>
      </c>
      <c r="AC14" s="14">
        <v>22.235404087829767</v>
      </c>
      <c r="AD14" s="60">
        <v>22.367978666387796</v>
      </c>
      <c r="AE14" s="59">
        <v>21.12715566383045</v>
      </c>
      <c r="AF14" s="14">
        <v>20.053889149961222</v>
      </c>
      <c r="AG14" s="14">
        <v>20.711771209333207</v>
      </c>
      <c r="AH14" s="60">
        <v>20.220186244746788</v>
      </c>
      <c r="AI14" s="14">
        <v>19.989929055793031</v>
      </c>
      <c r="AJ14" s="14">
        <v>20.419362768847591</v>
      </c>
      <c r="AK14" s="14">
        <v>20.961817676386666</v>
      </c>
      <c r="AL14" s="14">
        <v>21.3792515557071</v>
      </c>
      <c r="AM14" s="59">
        <v>22.24503705944494</v>
      </c>
      <c r="AN14" s="14">
        <v>21.989375985056331</v>
      </c>
      <c r="AO14" s="14">
        <v>22.803658535436288</v>
      </c>
      <c r="AP14" s="60">
        <v>21.765860009364683</v>
      </c>
      <c r="AQ14" s="14">
        <v>22.187594708380349</v>
      </c>
      <c r="AR14" s="14">
        <v>22.653372744437668</v>
      </c>
      <c r="AS14" s="14">
        <v>23.168306597639482</v>
      </c>
      <c r="AT14" s="14">
        <v>22.899290829998069</v>
      </c>
      <c r="AU14" s="59">
        <v>22.482127493211287</v>
      </c>
      <c r="AV14" s="14">
        <v>22.211366476354222</v>
      </c>
      <c r="AW14" s="14">
        <v>21.052735829253194</v>
      </c>
      <c r="AX14" s="60">
        <v>20.621878523503177</v>
      </c>
      <c r="AY14" s="54">
        <v>21.106358714453847</v>
      </c>
      <c r="AZ14" s="54">
        <v>20.808731029219967</v>
      </c>
      <c r="BA14" s="54">
        <v>20.242442146381638</v>
      </c>
      <c r="BB14" s="54">
        <f>[5]JUN15!$L$113/BB21*100</f>
        <v>19.420443093486657</v>
      </c>
      <c r="BC14" s="61">
        <f>[5]SEP15!$K$112/BC21*100</f>
        <v>19.503501841180125</v>
      </c>
      <c r="BD14" s="54">
        <f>[5]DEC15!$K$112/BD21*100</f>
        <v>19.454670081527354</v>
      </c>
      <c r="BE14" s="54">
        <f>[4]MAR16!$K$112/BE21*100</f>
        <v>19.533273821661531</v>
      </c>
      <c r="BF14" s="58">
        <f>[4]JUN16!$K$112/BF21*100</f>
        <v>19.87505603065679</v>
      </c>
      <c r="BG14" s="61">
        <f>[4]SEP16!$K$112/BG21*100</f>
        <v>20.066196874303373</v>
      </c>
      <c r="BH14" s="54">
        <f>[4]DEC16!$K$112/BH21*100</f>
        <v>20.352718532299452</v>
      </c>
      <c r="BI14" s="54">
        <f>+[3]MAR17!$K$112/'A6'!BI21*100</f>
        <v>24.514780883453266</v>
      </c>
      <c r="BJ14" s="58">
        <f>+[3]JUN17!$K$112/'A6'!BJ21*100</f>
        <v>23.772634893974185</v>
      </c>
      <c r="BK14" s="54">
        <f>+[3]SEP17!$K$112/'A6'!BK21*100</f>
        <v>23.794251158880275</v>
      </c>
      <c r="BL14" s="54">
        <f>+[3]DEC17!$K$112/'A6'!BL21*100</f>
        <v>23.64288056405632</v>
      </c>
      <c r="BM14" s="54">
        <f>+[1]MAR18!$K$112/'A6'!BM21*100</f>
        <v>25.009469031619613</v>
      </c>
      <c r="BN14" s="58">
        <f>+[1]JUN18!$K$112/'A6'!BN21*100</f>
        <v>16.978278650460211</v>
      </c>
      <c r="BO14" s="54">
        <f>+[1]SEP18!$K$112/'A6'!BO21*100</f>
        <v>14.642733048943146</v>
      </c>
      <c r="BP14" s="54">
        <f>+[1]DEC18!$K$112/'A6'!BP21*100</f>
        <v>14.603063704862649</v>
      </c>
      <c r="BQ14" s="54">
        <f>+[1]MAR19!K112/'A6'!BQ21*100</f>
        <v>18.515358736961559</v>
      </c>
      <c r="BR14" s="58">
        <f>+[1]JUN19!K112/'A6'!BR21*100</f>
        <v>18.603825971800706</v>
      </c>
      <c r="BS14" s="61">
        <f>+[1]SEP19!$K$112/'A6'!BS21*100</f>
        <v>18.688339796095804</v>
      </c>
      <c r="BT14" s="54">
        <f>+[1]DEC19!$K$112/'A6'!BT21*100</f>
        <v>21.453692375057994</v>
      </c>
      <c r="BU14" s="54">
        <f>+[1]MAR20!$K$112/'A6'!BU21*100</f>
        <v>20.771934721279631</v>
      </c>
      <c r="BV14" s="54">
        <f>+[1]JUN20!$K$116/'A6'!BV21*100</f>
        <v>21.121031338280879</v>
      </c>
      <c r="BW14" s="61">
        <f>[7]SNPF!$FL$80/BW21*100</f>
        <v>20.578569783870311</v>
      </c>
      <c r="BX14" s="54">
        <f>+[1]DEC20!K116/'A6'!$BX$21*100</f>
        <v>20.416698829888976</v>
      </c>
      <c r="BY14" s="54">
        <f>+[1]MAR21!J116/'A6'!$BY$21*100</f>
        <v>20.992398802246811</v>
      </c>
      <c r="BZ14" s="58">
        <f>+[1]JUN21!K116/'A6'!$BZ$21*100</f>
        <v>21.447393689063212</v>
      </c>
      <c r="CA14" s="61">
        <f>+[1]SEP21!K116/'A6'!$CA$21*100</f>
        <v>21.368116356592378</v>
      </c>
      <c r="CB14" s="54">
        <f>+[1]DEC21!K116/'A6'!$CB$21*100</f>
        <v>21.685666978012861</v>
      </c>
      <c r="CC14" s="54">
        <f>+[1]MAR22!K116/'A6'!$CC$21*100</f>
        <v>22.351834507599307</v>
      </c>
      <c r="CD14" s="58">
        <f>+[1]JUN22!K116/'A6'!$CD$21*100</f>
        <v>22.211299888423252</v>
      </c>
      <c r="CE14" s="61">
        <f>+[1]SEP22!K116/'A6'!$CE$21*100</f>
        <v>21.812793755698337</v>
      </c>
      <c r="CF14" s="54">
        <f>+[1]DEC22!K116/'A6'!$CF$21*100</f>
        <v>21.159217484575876</v>
      </c>
      <c r="CG14" s="54">
        <f>+[1]MAR23!$K$284/'A6'!CG21*100</f>
        <v>20.727745895169956</v>
      </c>
      <c r="CH14" s="54">
        <f>+[1]JUN23!$K$284/'A6'!CH21*100</f>
        <v>19.853035208195376</v>
      </c>
      <c r="CI14" s="61">
        <f>+[1]SEP23!$K$284/'A6'!CI21*100</f>
        <v>20.051011926410176</v>
      </c>
      <c r="CJ14" s="54">
        <f>+[1]DEC23!$K$284/'A6'!CJ21*100</f>
        <v>19.734544650199258</v>
      </c>
      <c r="CK14" s="54">
        <v>19.957148047874814</v>
      </c>
      <c r="CL14" s="57">
        <v>20.074365581829372</v>
      </c>
      <c r="CM14" s="61">
        <v>19.891529324548422</v>
      </c>
      <c r="CN14" s="54">
        <v>20.056017998704302</v>
      </c>
      <c r="CO14" s="54">
        <v>19.798650954231082</v>
      </c>
      <c r="CP14" s="54">
        <v>19.919885269396065</v>
      </c>
      <c r="CQ14" s="53">
        <v>19.691102487382885</v>
      </c>
      <c r="CR14" s="14">
        <v>6.1158005045883082</v>
      </c>
      <c r="CS14" s="14">
        <v>6.3634291907566309</v>
      </c>
      <c r="CT14" s="14">
        <v>6.4567385507620854</v>
      </c>
      <c r="CU14" s="60">
        <v>6.688217540006387</v>
      </c>
      <c r="CV14" s="14">
        <v>6.6859745265447179</v>
      </c>
      <c r="CW14" s="14">
        <v>7.0044824381017987</v>
      </c>
      <c r="CX14" s="14">
        <v>7.1354744242633039</v>
      </c>
      <c r="CY14" s="14">
        <v>7.3032518311961887</v>
      </c>
      <c r="CZ14" s="59">
        <v>7.552226325441513</v>
      </c>
      <c r="DA14" s="14">
        <v>8.1381014416296118</v>
      </c>
      <c r="DB14" s="14">
        <v>8.3336922154871989</v>
      </c>
      <c r="DC14" s="60">
        <v>30</v>
      </c>
      <c r="DD14" s="14">
        <v>29</v>
      </c>
      <c r="DE14" s="14">
        <v>28.1</v>
      </c>
      <c r="DF14" s="14">
        <v>9.0478677016827955</v>
      </c>
      <c r="DG14" s="14">
        <v>9.2905617582354463</v>
      </c>
      <c r="DH14" s="59">
        <v>9.608621067100195</v>
      </c>
      <c r="DI14" s="14">
        <v>10.098943809821167</v>
      </c>
      <c r="DJ14" s="14">
        <v>10.091317564051492</v>
      </c>
      <c r="DK14" s="60">
        <v>10.329076990988467</v>
      </c>
      <c r="DL14" s="14">
        <v>10.55606995330943</v>
      </c>
      <c r="DM14" s="14">
        <v>10.616631316774509</v>
      </c>
      <c r="DN14" s="14">
        <v>10.619098631582345</v>
      </c>
      <c r="DO14" s="14">
        <v>25.010769408575602</v>
      </c>
      <c r="DP14" s="59">
        <v>25.719250348898644</v>
      </c>
      <c r="DQ14" s="14">
        <v>25.280177589943946</v>
      </c>
      <c r="DR14" s="14">
        <v>24.754937385536795</v>
      </c>
      <c r="DS14" s="60">
        <v>25.288262694537668</v>
      </c>
      <c r="DT14" s="59">
        <v>25.580700829586927</v>
      </c>
      <c r="DU14" s="14">
        <v>25.930480706729025</v>
      </c>
      <c r="DV14" s="14">
        <v>26.083960651923334</v>
      </c>
      <c r="DW14" s="60">
        <v>25.546084812745683</v>
      </c>
      <c r="DX14" s="14">
        <v>26.006000638120391</v>
      </c>
      <c r="DY14" s="14">
        <v>25.99503578242734</v>
      </c>
      <c r="DZ14" s="14">
        <v>25.572774668771224</v>
      </c>
      <c r="EA14" s="14">
        <v>24.104684311485698</v>
      </c>
      <c r="EB14" s="59">
        <v>24.471958691614564</v>
      </c>
      <c r="EC14" s="14">
        <v>24.296851014433258</v>
      </c>
      <c r="ED14" s="14">
        <v>24.336545781174564</v>
      </c>
      <c r="EE14" s="60">
        <v>24.17252465162872</v>
      </c>
      <c r="EF14" s="14">
        <v>24.26586466808811</v>
      </c>
      <c r="EG14" s="14">
        <v>24.959327453529635</v>
      </c>
      <c r="EH14" s="14">
        <v>25.056882747317331</v>
      </c>
      <c r="EI14" s="14">
        <v>25.390326870067643</v>
      </c>
      <c r="EJ14" s="59">
        <v>25.69202608419474</v>
      </c>
      <c r="EK14" s="14">
        <v>25.537506565478839</v>
      </c>
      <c r="EL14" s="14">
        <v>25.14050130370611</v>
      </c>
      <c r="EM14" s="60">
        <v>24.4991762114444</v>
      </c>
      <c r="EN14" s="14">
        <v>23.954410982801722</v>
      </c>
      <c r="EO14" s="14">
        <v>22.553329060219689</v>
      </c>
      <c r="EP14" s="14">
        <v>21.100619965053838</v>
      </c>
      <c r="EQ14" s="14">
        <f>+([5]JUN15!$L$36+[5]JUN15!$L$43+[5]JUN15!$L$49)/EQ$21*100</f>
        <v>21.096760536938692</v>
      </c>
      <c r="ER14" s="59">
        <f>+([5]SEP15!$K$35+[5]SEP15!$K$42+[5]SEP15!$K$48)/ER$21*100</f>
        <v>21.405186122427775</v>
      </c>
      <c r="ES14" s="14">
        <f>+([5]DEC15!$K$35+[5]DEC15!$K$42+[5]DEC15!$K$48)/ES$21*100</f>
        <v>21.755933043553433</v>
      </c>
      <c r="ET14" s="14">
        <f>+([4]MAR16!$K$35+[4]MAR16!$K$42+[4]MAR16!$K$48)/ET$21*100</f>
        <v>21.76402023244647</v>
      </c>
      <c r="EU14" s="60">
        <f>+([4]JUN16!$K$35+[4]JUN16!$K$42+[4]JUN16!$K$48)/EU$21*100</f>
        <v>21.682026834153831</v>
      </c>
      <c r="EV14" s="14">
        <f>+([4]SEP16!$K$35+[4]SEP16!$K$42+[4]SEP16!$K$48)/EV$21*100</f>
        <v>21.819470541184998</v>
      </c>
      <c r="EW14" s="14">
        <f>+([4]DEC16!$K$35+[4]DEC16!$K$42+[4]DEC16!$K$48)/EW$21*100</f>
        <v>23.377874853936536</v>
      </c>
      <c r="EX14" s="14">
        <f>+([3]MAR17!$K$35+[3]MAR17!$K$42+[3]MAR17!$K$48)/EX$21*100</f>
        <v>23.726091263985669</v>
      </c>
      <c r="EY14" s="14">
        <f>+([3]JUN17!$K$35+[3]JUN17!$K$42+[3]JUN17!$K$48)/EY$21*100</f>
        <v>23.706940384854565</v>
      </c>
      <c r="EZ14" s="59">
        <f>+([3]SEP17!$K$35+[3]SEP17!$K$42+[3]SEP17!$K$48)/EZ$21*100</f>
        <v>24.631335979672397</v>
      </c>
      <c r="FA14" s="14">
        <f>+([3]DEC17!$K$35+[3]DEC17!$K$42+[3]DEC17!$K$48)/FA$21*100</f>
        <v>24.899448134527638</v>
      </c>
      <c r="FB14" s="14">
        <f>+([1]MAR18!$K$35+[1]MAR18!$K$42+[1]MAR18!$K$48)/FB$21*100</f>
        <v>25.546726431877214</v>
      </c>
      <c r="FC14" s="60">
        <f>+([1]JUN18!$K$35+[1]JUN18!$K$42+[1]JUN18!$K$48)/FC$21*100</f>
        <v>19.818363377334393</v>
      </c>
      <c r="FD14" s="14">
        <f>+([1]SEP18!$K$35+[1]SEP18!$K$42+[1]SEP18!$K$48)/FD$21*100</f>
        <v>20.084659432829703</v>
      </c>
      <c r="FE14" s="14">
        <f>+([1]DEC18!$K$35+[1]DEC18!$K$42+[1]DEC18!$K$48+[1]DEC18!$K$107)/FE$21*100</f>
        <v>19.463145435435642</v>
      </c>
      <c r="FF14" s="14">
        <f>+([1]MAR19!$K$35+[1]MAR19!$K$42+[1]MAR19!$K$48)/FF$21*100</f>
        <v>24.735598330594971</v>
      </c>
      <c r="FG14" s="14">
        <f>+([1]JUN19!$K$35+[1]JUN19!$K$42+[1]JUN19!$K$48)/FG$21*100</f>
        <v>25.064769072601141</v>
      </c>
      <c r="FH14" s="59">
        <f>+([1]SEP19!$K$35+[1]SEP19!$K$42+[1]SEP19!$K$48)/FH$21*100</f>
        <v>25.680796903512732</v>
      </c>
      <c r="FI14" s="14">
        <f>+([1]DEC19!$K$35+[1]DEC19!$K$42+[1]DEC19!$K$48+[1]DEC19!$K$107)/FI$21*100</f>
        <v>27.207809418233218</v>
      </c>
      <c r="FJ14" s="14">
        <f>+([1]MAR20!$K$35+[1]MAR20!$K$42+[1]MAR20!$K$48+[1]MAR20!$K$107)/FJ$21*100</f>
        <v>26.650296535239619</v>
      </c>
      <c r="FK14" s="60">
        <f>+([1]JUN20!$K$35+[1]JUN20!$K$42+[1]JUN20!$K$48+[1]JUN20!$K$107)/FK$21*100</f>
        <v>27.319921215127472</v>
      </c>
      <c r="FL14" s="14">
        <f>+([1]SEP20!$K$35+[1]SEP20!$K$42+[1]SEP20!$K$48+[1]SEP20!$K$107)/FL$21*100</f>
        <v>26.489946756840894</v>
      </c>
      <c r="FM14" s="14">
        <f>('[2]NPF_Bal.Sheet ($M)'!$FN$24+'[2]NPF_Bal.Sheet ($M)'!$FN$29)/$FM$21*100</f>
        <v>26.998882725393376</v>
      </c>
      <c r="FN14" s="54">
        <f>+([1]MAR21!$J$35+[1]MAR21!$J$42+[1]MAR21!$J$48+[1]MAR21!$J$107)/FN$21*100</f>
        <v>27.472930529722479</v>
      </c>
      <c r="FO14" s="54">
        <f>+([1]JUN21!$K$35+[1]JUN21!$K$42+[1]JUN21!$K$48+[1]JUN21!$K$107)/FO$21*100</f>
        <v>27.841617015393393</v>
      </c>
      <c r="FP14" s="61">
        <f>+([1]SEP21!$K$35+[1]SEP21!$K$42+[1]SEP21!$K$48+[1]SEP21!$K$107)/FP$21*100</f>
        <v>27.499987534312865</v>
      </c>
      <c r="FQ14" s="54">
        <f>+([1]DEC21!$K$35+[1]DEC21!$K$42+[1]DEC21!$K$48+[1]DEC21!$K$107)/FQ$21*100</f>
        <v>27.861738975096355</v>
      </c>
      <c r="FR14" s="54">
        <f>+([1]MAR22!$K$35+[1]MAR22!$K$42+[1]MAR22!$K$48+[1]MAR22!$K$107)/FR$21*100</f>
        <v>28.307130182885683</v>
      </c>
      <c r="FS14" s="58">
        <f>+([1]JUN22!$K$35+[1]JUN22!$K$42+[1]JUN22!$K$48+[1]JUN22!$K$107)/FS$21*100</f>
        <v>28.051522104018922</v>
      </c>
      <c r="FT14" s="54">
        <f>+([1]SEP22!$K$35+[1]SEP22!$K$42+[1]SEP22!$K$48+[1]SEP22!$K$107)/FT$21*100</f>
        <v>27.497280741370822</v>
      </c>
      <c r="FU14" s="54">
        <f>+([1]DEC22!$K$35+[1]DEC22!$K$42+[1]DEC22!$K$48+[1]DEC22!$K$107)/FU$21*100</f>
        <v>27.752213574551565</v>
      </c>
      <c r="FV14" s="54">
        <f>+([1]MAR23!$K$35+[1]MAR23!$K$42+[1]MAR23!$K$48+[1]MAR23!$K$107)/FV$21*100</f>
        <v>28.23139186272126</v>
      </c>
      <c r="FW14" s="54">
        <f>+([1]JUN23!$K$35+[1]JUN23!$K$42+[1]JUN23!$K$48+[1]JUN23!$K$107)/FW$21*100</f>
        <v>28.622421791061942</v>
      </c>
      <c r="FX14" s="61">
        <f>+([1]SEP23!$K$35+[1]SEP23!$K$42+[1]SEP23!$K$48+[1]SEP23!$K$107)/FX$21*100</f>
        <v>29.909812050213098</v>
      </c>
      <c r="FY14" s="54">
        <f>+([1]DEC23!$K$35+[1]DEC23!$K$42+[1]DEC23!$K$48+[1]DEC23!$K$107)/FY$21*100</f>
        <v>30.368061512676015</v>
      </c>
      <c r="FZ14" s="54">
        <v>30.635043769035352</v>
      </c>
      <c r="GA14" s="58">
        <v>30.635042975956701</v>
      </c>
      <c r="GB14" s="61">
        <v>30.645118577584853</v>
      </c>
      <c r="GC14" s="54">
        <v>31.054139086740669</v>
      </c>
      <c r="GD14" s="54">
        <v>30.252507583976314</v>
      </c>
      <c r="GE14" s="54">
        <v>31.535785969179276</v>
      </c>
      <c r="GF14" s="53">
        <v>31.794213918250364</v>
      </c>
      <c r="GG14" s="5"/>
      <c r="GH14" s="5"/>
    </row>
    <row r="15" spans="1:194" ht="12" customHeight="1" x14ac:dyDescent="0.2">
      <c r="A15" s="70"/>
      <c r="B15" s="47" t="s">
        <v>11</v>
      </c>
      <c r="C15" s="59">
        <v>7.255842534044282</v>
      </c>
      <c r="D15" s="14">
        <v>7.3389009782587387</v>
      </c>
      <c r="E15" s="14">
        <v>7.4474434005852448</v>
      </c>
      <c r="F15" s="60">
        <v>7.6106748605895076</v>
      </c>
      <c r="G15" s="14">
        <v>7.6011608776826822</v>
      </c>
      <c r="H15" s="14">
        <v>7.3244050990267251</v>
      </c>
      <c r="I15" s="14">
        <v>7.1173335399822637</v>
      </c>
      <c r="J15" s="14">
        <v>7.024551086485431</v>
      </c>
      <c r="K15" s="59">
        <v>6.732746262543519</v>
      </c>
      <c r="L15" s="14">
        <v>6.6871061970402916</v>
      </c>
      <c r="M15" s="14">
        <v>6.8129912268266954</v>
      </c>
      <c r="N15" s="60">
        <v>6.3700420938024722</v>
      </c>
      <c r="O15" s="14">
        <v>6.5593521476883661</v>
      </c>
      <c r="P15" s="14">
        <v>6.8766796058524937</v>
      </c>
      <c r="Q15" s="14">
        <v>7.4167767355436638</v>
      </c>
      <c r="R15" s="14">
        <v>7.6282133174353079</v>
      </c>
      <c r="S15" s="59">
        <v>8.1467704689077252</v>
      </c>
      <c r="T15" s="14">
        <v>8.6077611069489279</v>
      </c>
      <c r="U15" s="14">
        <v>8.7248020735760221</v>
      </c>
      <c r="V15" s="60">
        <v>8.6078419032034734</v>
      </c>
      <c r="W15" s="14">
        <v>8.3238727510550579</v>
      </c>
      <c r="X15" s="14">
        <v>7.9352428986058889</v>
      </c>
      <c r="Y15" s="14">
        <v>7.7178325933481604</v>
      </c>
      <c r="Z15" s="14">
        <v>7.5104807324564611</v>
      </c>
      <c r="AA15" s="59">
        <v>7.4337502832013014</v>
      </c>
      <c r="AB15" s="14">
        <v>7.4497357402704383</v>
      </c>
      <c r="AC15" s="14">
        <v>7.2788703379114139</v>
      </c>
      <c r="AD15" s="60">
        <v>7.0846939175675487</v>
      </c>
      <c r="AE15" s="59">
        <v>6.8875734555826238</v>
      </c>
      <c r="AF15" s="14">
        <v>6.7751613235985193</v>
      </c>
      <c r="AG15" s="14">
        <v>6.8110474173294344</v>
      </c>
      <c r="AH15" s="60">
        <v>6.581053542251861</v>
      </c>
      <c r="AI15" s="14">
        <v>6.4912382785399361</v>
      </c>
      <c r="AJ15" s="14">
        <v>6.7959270464357626</v>
      </c>
      <c r="AK15" s="14">
        <v>7.1624523755891056</v>
      </c>
      <c r="AL15" s="14">
        <v>7.2642053910683622</v>
      </c>
      <c r="AM15" s="59">
        <v>7.482140929104518</v>
      </c>
      <c r="AN15" s="14">
        <v>7.3322473970422113</v>
      </c>
      <c r="AO15" s="14">
        <v>7.5666235434123656</v>
      </c>
      <c r="AP15" s="60">
        <v>7.3130431803387284</v>
      </c>
      <c r="AQ15" s="14">
        <v>7.2563507103813194</v>
      </c>
      <c r="AR15" s="14">
        <v>7.4003413675579939</v>
      </c>
      <c r="AS15" s="14">
        <v>7.8031784846767742</v>
      </c>
      <c r="AT15" s="14">
        <v>7.84744196543779</v>
      </c>
      <c r="AU15" s="59">
        <v>8.239098127814243</v>
      </c>
      <c r="AV15" s="14">
        <v>8.4127087093580553</v>
      </c>
      <c r="AW15" s="14">
        <v>8.1239413703057792</v>
      </c>
      <c r="AX15" s="60">
        <v>8.1620055312236808</v>
      </c>
      <c r="AY15" s="54">
        <v>8.2569624285088175</v>
      </c>
      <c r="AZ15" s="54">
        <v>7.9888766815919316</v>
      </c>
      <c r="BA15" s="54">
        <v>7.9579852856994897</v>
      </c>
      <c r="BB15" s="54">
        <f>[5]JUN15!$K$113/BB21*100</f>
        <v>7.6994744559661195</v>
      </c>
      <c r="BC15" s="61">
        <f>[5]SEP15!$J$112/BC21*100</f>
        <v>7.4755121087516088</v>
      </c>
      <c r="BD15" s="54">
        <f>[5]DEC15!$J$112/BD21*100</f>
        <v>7.5294448345890981</v>
      </c>
      <c r="BE15" s="54">
        <f>[4]MAR16!$J$112/BE21*100</f>
        <v>7.3691275620406937</v>
      </c>
      <c r="BF15" s="58">
        <f>[4]JUN16!$J$112/BF21*100</f>
        <v>7.4453105756770697</v>
      </c>
      <c r="BG15" s="61">
        <f>[4]SEP16!$J$112/BG21*100</f>
        <v>7.3212440929802005</v>
      </c>
      <c r="BH15" s="54">
        <f>[4]DEC16!$J$112/BH21*100</f>
        <v>7.2999082884479138</v>
      </c>
      <c r="BI15" s="54">
        <f>+[3]MAR17!$J$112/'A6'!BI21*100</f>
        <v>8.4562299003183785</v>
      </c>
      <c r="BJ15" s="58">
        <f>+[3]JUN17!$J$112/'A6'!BJ21*100</f>
        <v>8.378782506508422</v>
      </c>
      <c r="BK15" s="54">
        <f>+[3]SEP17!$J$112/'A6'!BK21*100</f>
        <v>7.9534565064043798</v>
      </c>
      <c r="BL15" s="54">
        <f>+[3]DEC17!$J$112/'A6'!BL21*100</f>
        <v>7.6436653427971093</v>
      </c>
      <c r="BM15" s="54">
        <f>+[1]MAR18!$J$112/'A6'!BM21*100</f>
        <v>7.8573486341219176</v>
      </c>
      <c r="BN15" s="58">
        <f>+[1]JUN18!$J$112/'A6'!BN21*100</f>
        <v>5.289827105821197</v>
      </c>
      <c r="BO15" s="54">
        <f>+[1]SEP18!$J$112/'A6'!BO21*100</f>
        <v>4.4905113289762859</v>
      </c>
      <c r="BP15" s="54">
        <f>+[1]DEC18!$J$112/'A6'!BP21*100</f>
        <v>4.3753720979702555</v>
      </c>
      <c r="BQ15" s="54">
        <f>+[1]MAR19!J112/'A6'!BQ21*100</f>
        <v>5.3373114662663586</v>
      </c>
      <c r="BR15" s="58">
        <f>+[1]JUN19!J112/'A6'!BR21*100</f>
        <v>5.3690082972265856</v>
      </c>
      <c r="BS15" s="61">
        <f>+[1]SEP19!$J$112/'A6'!BS21*100</f>
        <v>5.1439166485796566</v>
      </c>
      <c r="BT15" s="54">
        <f>+[1]DEC19!$J$112/'A6'!BT21*100</f>
        <v>6.212760305768998</v>
      </c>
      <c r="BU15" s="54">
        <f>+[1]MAR20!$J$112/'A6'!BU21*100</f>
        <v>5.2783702175121139</v>
      </c>
      <c r="BV15" s="54">
        <f>+[1]JUN20!$J$116/'A6'!BV21*100</f>
        <v>5.0917114630074201</v>
      </c>
      <c r="BW15" s="61">
        <f>[7]DBS!$FL$78/BW21*100</f>
        <v>4.9544740654976964</v>
      </c>
      <c r="BX15" s="54">
        <f>+[1]DEC20!J116/'A6'!$BX$21*100</f>
        <v>4.8352070597073675</v>
      </c>
      <c r="BY15" s="54">
        <f>+[1]MAR21!I116/'A6'!$BY$21*100</f>
        <v>4.8871306479068517</v>
      </c>
      <c r="BZ15" s="58">
        <f>+[1]JUN21!J116/'A6'!$BZ$21*100</f>
        <v>4.7273780118205728</v>
      </c>
      <c r="CA15" s="61">
        <f>+[1]SEP21!J116/'A6'!$CA$21*100</f>
        <v>4.5847459731367408</v>
      </c>
      <c r="CB15" s="54">
        <f>+[1]DEC21!J116/'A6'!$CB$21*100</f>
        <v>4.5096869973434757</v>
      </c>
      <c r="CC15" s="54">
        <f>+[1]MAR22!J116/'A6'!$CC$21*100</f>
        <v>4.498240723386699</v>
      </c>
      <c r="CD15" s="58">
        <f>+[1]JUN22!J116/'A6'!$CD$21*100</f>
        <v>4.3081303624636202</v>
      </c>
      <c r="CE15" s="61">
        <f>+[1]SEP22!J116/'A6'!$CE$21*100</f>
        <v>4.457900575564639</v>
      </c>
      <c r="CF15" s="54">
        <f>+[1]DEC22!J116/'A6'!$CF$21*100</f>
        <v>4.213095877630737</v>
      </c>
      <c r="CG15" s="54">
        <f>+[1]MAR23!$J$284/'A6'!CG21*100</f>
        <v>4.0293376997413164</v>
      </c>
      <c r="CH15" s="54">
        <f>+[1]JUN23!$J$284/'A6'!CH21*100</f>
        <v>3.7262532461143061</v>
      </c>
      <c r="CI15" s="61">
        <f>+[1]SEP23!$J$284/'A6'!CI21*100</f>
        <v>3.6706246920831678</v>
      </c>
      <c r="CJ15" s="54">
        <f>+[1]DEC23!$J$284/'A6'!CJ21*100</f>
        <v>3.5045541416147179</v>
      </c>
      <c r="CK15" s="54">
        <v>3.4280958073592953</v>
      </c>
      <c r="CL15" s="57">
        <v>3.3277098031817234</v>
      </c>
      <c r="CM15" s="61">
        <v>3.2813914320306212</v>
      </c>
      <c r="CN15" s="54">
        <v>3.2716105254786556</v>
      </c>
      <c r="CO15" s="54">
        <v>3.1860658668418278</v>
      </c>
      <c r="CP15" s="54">
        <v>3.0475862428135931</v>
      </c>
      <c r="CQ15" s="53">
        <v>2.9875847130149338</v>
      </c>
      <c r="CR15" s="14">
        <v>2.7176351101588767</v>
      </c>
      <c r="CS15" s="14">
        <v>2.7898601436246375</v>
      </c>
      <c r="CT15" s="14">
        <v>2.7687758170849435</v>
      </c>
      <c r="CU15" s="60">
        <v>2.8279913724730208</v>
      </c>
      <c r="CV15" s="14">
        <v>2.9289269782481528</v>
      </c>
      <c r="CW15" s="14">
        <v>3.0051894359449189</v>
      </c>
      <c r="CX15" s="14">
        <v>2.9778246717125501</v>
      </c>
      <c r="CY15" s="14">
        <v>2.9778246717125501</v>
      </c>
      <c r="CZ15" s="59">
        <v>2.8876555305534324</v>
      </c>
      <c r="DA15" s="14">
        <v>3.0446664728703032</v>
      </c>
      <c r="DB15" s="14">
        <v>2.971095631327541</v>
      </c>
      <c r="DC15" s="60">
        <v>9.8000000000000007</v>
      </c>
      <c r="DD15" s="14">
        <v>9.3000000000000007</v>
      </c>
      <c r="DE15" s="14">
        <v>8.9</v>
      </c>
      <c r="DF15" s="14">
        <v>2.9607777694038608</v>
      </c>
      <c r="DG15" s="14">
        <v>2.9625721801731961</v>
      </c>
      <c r="DH15" s="59">
        <v>2.946422483249175</v>
      </c>
      <c r="DI15" s="14">
        <v>3.0783116747953474</v>
      </c>
      <c r="DJ15" s="14">
        <v>2.9621235774808623</v>
      </c>
      <c r="DK15" s="60">
        <v>3.0294139813309493</v>
      </c>
      <c r="DL15" s="14">
        <v>3.067545210179333</v>
      </c>
      <c r="DM15" s="14">
        <v>3.0217877355612734</v>
      </c>
      <c r="DN15" s="14">
        <v>2.982176117828188</v>
      </c>
      <c r="DO15" s="14">
        <v>6.8800235350977665</v>
      </c>
      <c r="DP15" s="59">
        <v>7.0665335202269599</v>
      </c>
      <c r="DQ15" s="14">
        <v>7.0242318157603165</v>
      </c>
      <c r="DR15" s="14">
        <v>6.9524328070088588</v>
      </c>
      <c r="DS15" s="60">
        <v>6.8639458637048092</v>
      </c>
      <c r="DT15" s="59">
        <v>7.148497864399916</v>
      </c>
      <c r="DU15" s="14">
        <v>7.2317240519579187</v>
      </c>
      <c r="DV15" s="14">
        <v>7.4541357155335888</v>
      </c>
      <c r="DW15" s="60">
        <v>7.5420191937699981</v>
      </c>
      <c r="DX15" s="14">
        <v>7.7670975901345054</v>
      </c>
      <c r="DY15" s="14">
        <v>8.1415752760180684</v>
      </c>
      <c r="DZ15" s="14">
        <v>8.1304200654179137</v>
      </c>
      <c r="EA15" s="14">
        <v>8.2658442859573302</v>
      </c>
      <c r="EB15" s="59">
        <v>8.298751470885863</v>
      </c>
      <c r="EC15" s="14">
        <v>8.1834163985075694</v>
      </c>
      <c r="ED15" s="14">
        <v>8.2321244189170031</v>
      </c>
      <c r="EE15" s="60">
        <v>8.3453941130086715</v>
      </c>
      <c r="EF15" s="14">
        <v>8.2691841435325504</v>
      </c>
      <c r="EG15" s="14">
        <v>8.2742717593731321</v>
      </c>
      <c r="EH15" s="14">
        <v>8.8000930611295303</v>
      </c>
      <c r="EI15" s="14">
        <v>9.2118802394371997</v>
      </c>
      <c r="EJ15" s="59">
        <v>9.9016980871841085</v>
      </c>
      <c r="EK15" s="14">
        <v>10.57518994331909</v>
      </c>
      <c r="EL15" s="14">
        <v>10.863885035167636</v>
      </c>
      <c r="EM15" s="60">
        <v>11.241049097076225</v>
      </c>
      <c r="EN15" s="14">
        <v>11.117940875395615</v>
      </c>
      <c r="EO15" s="14">
        <v>10.261906225352851</v>
      </c>
      <c r="EP15" s="14">
        <v>10.225194888482552</v>
      </c>
      <c r="EQ15" s="66">
        <f>+([5]JUN15!$K$36+[5]JUN15!$K$43+[5]JUN15!$K$49)/EQ$21*100</f>
        <v>10.489460478420552</v>
      </c>
      <c r="ER15" s="68">
        <f>+([5]SEP15!$J$35+[5]SEP15!$J$42+[5]SEP15!$J$48)/ER$21*100</f>
        <v>9.923186887524631</v>
      </c>
      <c r="ES15" s="66">
        <f>+([5]DEC15!$J$35+[5]DEC15!$J$42+[5]DEC15!$J$48)/ES$21*100</f>
        <v>10.347192597183888</v>
      </c>
      <c r="ET15" s="66">
        <f>+([4]MAR16!$J$35+[4]MAR16!$J$42+[4]MAR16!$J$48)/ET$21*100</f>
        <v>9.9580420148128947</v>
      </c>
      <c r="EU15" s="67">
        <f>+([4]JUN16!$J$35+[4]JUN16!$J$42+[4]JUN16!$J$48)/EU$21*100</f>
        <v>9.7995099039449141</v>
      </c>
      <c r="EV15" s="66">
        <f>+([4]SEP16!$J$35+[4]SEP16!$J$42+[4]SEP16!$J$48)/EV$21*100</f>
        <v>9.07281751347724</v>
      </c>
      <c r="EW15" s="66">
        <f>+([4]DEC16!$J$35+[4]DEC16!$J$42+[4]DEC16!$J$48)/EW$21*100</f>
        <v>8.8200460501886688</v>
      </c>
      <c r="EX15" s="66">
        <f>+([3]MAR17!$J$35+[3]MAR17!$J$42+[3]MAR17!$J$48)/EX$21*100</f>
        <v>8.7247836966203529</v>
      </c>
      <c r="EY15" s="66">
        <f>+([3]JUN17!$J$35+[3]JUN17!$J$42+[3]JUN17!$J$48)/EY$21*100</f>
        <v>8.670099385973657</v>
      </c>
      <c r="EZ15" s="68">
        <f>+([3]SEP17!$J$35+[3]SEP17!$J$42+[3]SEP17!$J$48)/EZ$21*100</f>
        <v>8.6454547444692054</v>
      </c>
      <c r="FA15" s="66">
        <f>+([3]DEC17!$J$35+[3]DEC17!$J$42+[3]DEC17!$J$48)/FA$21*100</f>
        <v>8.5257697726157993</v>
      </c>
      <c r="FB15" s="66">
        <f>+([1]MAR18!$J$35+[1]MAR18!$J$42+[1]MAR18!$J$48)/FB$21*100</f>
        <v>8.5339388257614512</v>
      </c>
      <c r="FC15" s="67">
        <f>+([1]JUN18!$J$35+[1]JUN18!$J$42+[1]JUN18!$J$48)/FC$21*100</f>
        <v>6.4648364516516468</v>
      </c>
      <c r="FD15" s="66">
        <f>+([1]SEP18!$J$35+[1]SEP18!$J$42+[1]SEP18!$J$48)/FD$21*100</f>
        <v>6.2351902653874207</v>
      </c>
      <c r="FE15" s="66">
        <f>+([1]DEC18!$J$35+[1]DEC18!$J$42+[1]DEC18!$J$48)/FE$21*100+0.5</f>
        <v>6.2904479341799169</v>
      </c>
      <c r="FF15" s="66">
        <f>+([1]MAR19!$J$35+[1]MAR19!$J$42+[1]MAR19!$J$48)/FF$21*100</f>
        <v>7.0436253006019012</v>
      </c>
      <c r="FG15" s="66">
        <f>+([1]JUN19!$J$35+[1]JUN19!$J$42+[1]JUN19!$J$48)/FG$21*100</f>
        <v>7.4307552634605463</v>
      </c>
      <c r="FH15" s="68">
        <f>+([1]SEP19!$J$35+[1]SEP19!$J$42+[1]SEP19!$J$48)/FH$21*100</f>
        <v>6.839304044247231</v>
      </c>
      <c r="FI15" s="66">
        <f>+([1]DEC19!$J$35+[1]DEC19!$J$42+[1]DEC19!$J$48+[1]DEC19!$J$107)/FI$21*100</f>
        <v>7.9379132593375523</v>
      </c>
      <c r="FJ15" s="66">
        <f>+([1]MAR20!$J$35+[1]MAR20!$J$42+[1]MAR20!$J$48+[1]MAR20!$J$107)/FJ$21*100</f>
        <v>6.685942827756616</v>
      </c>
      <c r="FK15" s="67">
        <f>+([1]JUN20!$J$35+[1]JUN20!$J$42+[1]JUN20!$J$48+[1]JUN20!$J$107)/FK$21*100</f>
        <v>6.5876083998795867</v>
      </c>
      <c r="FL15" s="66">
        <f>+([1]SEP20!$J$35+[1]SEP20!$J$42+[1]SEP20!$J$48+[1]SEP20!$J$107)/FL$21*100</f>
        <v>6.5732201739341596</v>
      </c>
      <c r="FM15" s="66">
        <f>('[2]DBS_Bal.Sheet ($M)'!$FN$17+'[2]DBS_Bal.Sheet ($M)'!$FN$24+'[2]DBS_Bal.Sheet ($M)'!$FN$25+'[2]DBS_Bal.Sheet ($M)'!$FN$28)/$FM$21*100</f>
        <v>6.4261778045888924</v>
      </c>
      <c r="FN15" s="57">
        <f>+([1]MAR21!$I$35+[1]MAR21!$I$42+[1]MAR21!$I$48+[1]MAR21!$I$107)/FN$21*100</f>
        <v>6.4516815585770466</v>
      </c>
      <c r="FO15" s="57">
        <f>+([1]JUN21!$J$35+[1]JUN21!$J$42+[1]JUN21!$J$48+[1]JUN21!$J$107)/FO$21*100</f>
        <v>6.4378280364421627</v>
      </c>
      <c r="FP15" s="55">
        <f>+([1]SEP21!$J$35+[1]SEP21!$J$42+[1]SEP21!$J$48+[1]SEP21!$J$107)/FP$21*100</f>
        <v>6.1677262878478443</v>
      </c>
      <c r="FQ15" s="54">
        <f>+([1]DEC21!$J$35+[1]DEC21!$J$42+[1]DEC21!$J$48+[1]DEC21!$J$107)/FQ$21*100</f>
        <v>6.046760089924077</v>
      </c>
      <c r="FR15" s="57">
        <f>+([1]MAR22!$J$35+[1]MAR22!$J$42+[1]MAR22!$J$48+[1]MAR22!$J$95+[1]MAR22!$J$96+[1]MAR22!$J$107)/FR$21*100</f>
        <v>5.9521144300373878</v>
      </c>
      <c r="FS15" s="56">
        <f>+([1]JUN22!$J$35+[1]JUN22!$J$42+[1]JUN22!$J$48+[1]JUN22!$J$95+[1]JUN22!$J$96+[1]JUN22!$J$107)/FS$21*100</f>
        <v>5.8526227154296473</v>
      </c>
      <c r="FT15" s="57">
        <f>+([1]SEP22!$J$35+[1]SEP22!$J$42+[1]SEP22!$J$48+[1]SEP22!$J$95+[1]SEP22!$J$96+[1]SEP22!$J$107)/FT$21*100</f>
        <v>5.8487915002146291</v>
      </c>
      <c r="FU15" s="57">
        <f>+([1]DEC22!$J$35+[1]DEC22!$J$42+[1]DEC22!$J$48+[1]DEC22!$J$95+[1]DEC22!$J$96+[1]DEC22!$J$107)/FU$21*100</f>
        <v>5.7840969302425851</v>
      </c>
      <c r="FV15" s="57">
        <f>+([1]MAR23!$J$35+[1]MAR23!$J$42+[1]MAR23!$J$48+[1]MAR23!$J$95+[1]MAR23!$J$96+[1]MAR23!$J$107)/FV$21*100</f>
        <v>5.8797250534198131</v>
      </c>
      <c r="FW15" s="57">
        <f>+([1]JUN23!$J$35+[1]JUN23!$J$42+[1]JUN23!$J$48+[1]JUN23!$J$95+[1]JUN23!$J$96+[1]JUN23!$J$107)/FW$21*100</f>
        <v>5.9429575566965012</v>
      </c>
      <c r="FX15" s="55">
        <f>+([1]SEP23!$J$35+[1]SEP23!$J$42+[1]SEP23!$J$48+[1]SEP23!$J$95+[1]SEP23!$J$96+[1]SEP23!$J$107)/FX$21*100</f>
        <v>5.8159374778196007</v>
      </c>
      <c r="FY15" s="57">
        <f>+([1]DEC23!$J$35+[1]DEC23!$J$42+[1]DEC23!$J$48+[1]DEC23!$J$95+[1]DEC23!$J$96+[1]DEC23!$J$107)/FY$21*100</f>
        <v>5.7630840920352693</v>
      </c>
      <c r="FZ15" s="57">
        <v>5.6846557246524902</v>
      </c>
      <c r="GA15" s="56">
        <v>5.6846555774883747</v>
      </c>
      <c r="GB15" s="55">
        <v>5.5088510398229582</v>
      </c>
      <c r="GC15" s="54">
        <v>5.5410045989343075</v>
      </c>
      <c r="GD15" s="54">
        <v>5.3820849081559858</v>
      </c>
      <c r="GE15" s="54">
        <v>5.2857135184236537</v>
      </c>
      <c r="GF15" s="53">
        <v>6.1034615383514801</v>
      </c>
      <c r="GG15" s="5"/>
      <c r="GH15" s="5"/>
    </row>
    <row r="16" spans="1:194" ht="12" customHeight="1" x14ac:dyDescent="0.2">
      <c r="A16" s="48"/>
      <c r="B16" s="69" t="s">
        <v>10</v>
      </c>
      <c r="C16" s="59">
        <v>3.0674542607385678</v>
      </c>
      <c r="D16" s="14">
        <v>3.0337783528396951</v>
      </c>
      <c r="E16" s="14">
        <v>2.9791698752502689</v>
      </c>
      <c r="F16" s="60">
        <v>2.9352073138348316</v>
      </c>
      <c r="G16" s="14">
        <v>2.8606022515111742</v>
      </c>
      <c r="H16" s="14">
        <v>2.6967682347713193</v>
      </c>
      <c r="I16" s="14">
        <v>2.6649101507676147</v>
      </c>
      <c r="J16" s="14">
        <v>2.6301700475045249</v>
      </c>
      <c r="K16" s="59">
        <v>2.5353266434568913</v>
      </c>
      <c r="L16" s="14">
        <v>2.4905648230854034</v>
      </c>
      <c r="M16" s="14">
        <v>2.4374301060026147</v>
      </c>
      <c r="N16" s="60">
        <v>2.3730476986421105</v>
      </c>
      <c r="O16" s="14">
        <v>2.3600552077534869</v>
      </c>
      <c r="P16" s="14">
        <v>2.3103911615407582</v>
      </c>
      <c r="Q16" s="14">
        <v>2.3095808427917941</v>
      </c>
      <c r="R16" s="14">
        <v>2.1966245085097018</v>
      </c>
      <c r="S16" s="59">
        <v>2.1398841212992794</v>
      </c>
      <c r="T16" s="14">
        <v>2.051992653932599</v>
      </c>
      <c r="U16" s="14">
        <v>1.9382033285001221</v>
      </c>
      <c r="V16" s="60">
        <v>1.9780980552583549</v>
      </c>
      <c r="W16" s="14">
        <v>2.0083170858115942</v>
      </c>
      <c r="X16" s="14">
        <v>1.6926773564257505</v>
      </c>
      <c r="Y16" s="14">
        <v>1.6299504257104751</v>
      </c>
      <c r="Z16" s="14">
        <v>1.5800894047011755</v>
      </c>
      <c r="AA16" s="59">
        <v>1.5994434021159358</v>
      </c>
      <c r="AB16" s="14">
        <v>1.5795730660992522</v>
      </c>
      <c r="AC16" s="14">
        <v>1.597634973440563</v>
      </c>
      <c r="AD16" s="60">
        <v>1.5688571092432577</v>
      </c>
      <c r="AE16" s="59">
        <v>4.377282673483184</v>
      </c>
      <c r="AF16" s="14">
        <v>3.2391753680164745</v>
      </c>
      <c r="AG16" s="14">
        <v>2.6831238895527103</v>
      </c>
      <c r="AH16" s="60">
        <v>2.4159798048087171</v>
      </c>
      <c r="AI16" s="14">
        <v>2.1181657453617704</v>
      </c>
      <c r="AJ16" s="14">
        <v>2.1698463625499294</v>
      </c>
      <c r="AK16" s="14">
        <v>2.1197806259016669</v>
      </c>
      <c r="AL16" s="14">
        <v>1.9721693909882412</v>
      </c>
      <c r="AM16" s="59">
        <v>1.9703362723092719</v>
      </c>
      <c r="AN16" s="14">
        <v>1.9191514871860442</v>
      </c>
      <c r="AO16" s="14">
        <v>1.929616441737908</v>
      </c>
      <c r="AP16" s="60">
        <v>1.9129084202231534</v>
      </c>
      <c r="AQ16" s="14">
        <v>1.8310895434645289</v>
      </c>
      <c r="AR16" s="14">
        <v>1.8111801537985381</v>
      </c>
      <c r="AS16" s="14">
        <v>1.1345811180335912</v>
      </c>
      <c r="AT16" s="14">
        <v>1.2167440707486568</v>
      </c>
      <c r="AU16" s="59">
        <v>1.0216019046801832</v>
      </c>
      <c r="AV16" s="66">
        <v>1.048685181140846</v>
      </c>
      <c r="AW16" s="14">
        <v>0.95961664729483365</v>
      </c>
      <c r="AX16" s="60">
        <v>0.99303786474814681</v>
      </c>
      <c r="AY16" s="54">
        <v>1.014802637106901</v>
      </c>
      <c r="AZ16" s="57">
        <v>0.98602755047755131</v>
      </c>
      <c r="BA16" s="57">
        <v>0.99150201259986737</v>
      </c>
      <c r="BB16" s="57">
        <f>+[5]JUN15!$O$113/BB21*100</f>
        <v>0.93010887735479175</v>
      </c>
      <c r="BC16" s="55">
        <f>+[5]SEP15!$N$112/BC21*100</f>
        <v>0.76993846155313517</v>
      </c>
      <c r="BD16" s="57">
        <f>+[5]DEC15!$N$112/BD21*100</f>
        <v>1.3495727548108747</v>
      </c>
      <c r="BE16" s="57">
        <f>+[4]MAR16!$N$112/BE21*100</f>
        <v>1.3651955254496966</v>
      </c>
      <c r="BF16" s="56">
        <f>+[4]JUN16!$N$112/BF21*100</f>
        <v>1.4089203109465436</v>
      </c>
      <c r="BG16" s="55">
        <f>+[4]SEP16!$N$112/BG21*100</f>
        <v>1.783220239719074</v>
      </c>
      <c r="BH16" s="57">
        <f>+[4]DEC16!$N$112/BH21*100</f>
        <v>2.2430509828497809</v>
      </c>
      <c r="BI16" s="57">
        <f>+[3]MAR17!$N$112/'A6'!BI21*100</f>
        <v>2.3645847495494068</v>
      </c>
      <c r="BJ16" s="56">
        <f>+[3]JUN17!$N$112/'A6'!BJ21*100</f>
        <v>2.2287847563448393</v>
      </c>
      <c r="BK16" s="57">
        <f>+[3]SEP17!$N$112/'A6'!BK21*100</f>
        <v>2.159402073042922</v>
      </c>
      <c r="BL16" s="57">
        <f>+[3]DEC17!$N$112/'A6'!BL21*100</f>
        <v>2.2542663880225655</v>
      </c>
      <c r="BM16" s="57">
        <f>+[1]MAR18!$N$112/'A6'!BM21*100</f>
        <v>1.7077934303422404</v>
      </c>
      <c r="BN16" s="56">
        <f>+[1]JUN18!$N$112/'A6'!BN21*100</f>
        <v>4.1134798524237315</v>
      </c>
      <c r="BO16" s="57">
        <f>+[1]SEP18!$N$112/'A6'!BO21*100</f>
        <v>3.4552400184665433</v>
      </c>
      <c r="BP16" s="57">
        <f>+[1]DEC18!$N$112/'A6'!BP21*100</f>
        <v>3.4499620353986225</v>
      </c>
      <c r="BQ16" s="57">
        <f>+[1]MAR19!N112/'A6'!BQ21*100</f>
        <v>12.177894085409244</v>
      </c>
      <c r="BR16" s="56">
        <f>+[1]JUN19!N112/'A6'!BR21*100</f>
        <v>12.445582011630462</v>
      </c>
      <c r="BS16" s="55">
        <f>+[1]SEP19!$N$112/'A6'!BS21*100</f>
        <v>12.786099358963501</v>
      </c>
      <c r="BT16" s="57">
        <f>+[1]DEC19!$N$112/'A6'!BT21*100</f>
        <v>0.731717211197774</v>
      </c>
      <c r="BU16" s="57">
        <f>+[1]MAR20!$N$112/'A6'!BU21*100</f>
        <v>1.4903718618113619</v>
      </c>
      <c r="BV16" s="57">
        <f>+[1]JUN20!$N$116/'A6'!BV21*100</f>
        <v>1.4519467250124962</v>
      </c>
      <c r="BW16" s="55">
        <f>[7]GIC!$EB$101/BW21*100</f>
        <v>0.91443503014802352</v>
      </c>
      <c r="BX16" s="54">
        <f>+[1]DEC20!N116/'A6'!$BX$21*100</f>
        <v>1.7461750938466507</v>
      </c>
      <c r="BY16" s="54">
        <f>+[1]MAR21!M116/'A6'!$BY$21*100</f>
        <v>1.8205841761701893</v>
      </c>
      <c r="BZ16" s="58">
        <f>+[1]JUN21!N116/'A6'!$BZ$21*100</f>
        <v>1.8429803838083945</v>
      </c>
      <c r="CA16" s="61">
        <f>+[1]SEP21!N116/'A6'!$CA$21*100</f>
        <v>1.7503587920119474</v>
      </c>
      <c r="CB16" s="54">
        <f>+[1]DEC21!N116/'A6'!$CB$21*100</f>
        <v>1.7345879520034075</v>
      </c>
      <c r="CC16" s="54">
        <f>+[1]MAR22!N116/'A6'!$CC$21*100</f>
        <v>1.8049211501444555</v>
      </c>
      <c r="CD16" s="58">
        <f>+[1]JUN22!N116/'A6'!$CD$21*100</f>
        <v>1.493530186216429</v>
      </c>
      <c r="CE16" s="61">
        <f>+[1]SEP22!N116/'A6'!$CE$21*100</f>
        <v>1.4815892101703871</v>
      </c>
      <c r="CF16" s="54">
        <f>+[1]DEC22!N116/'A6'!$CF$21*100</f>
        <v>1.5059316239988854</v>
      </c>
      <c r="CG16" s="54">
        <f>+[1]MAR23!$N$284/'A6'!CG21*100</f>
        <v>1.4391044399126975</v>
      </c>
      <c r="CH16" s="54">
        <f>+[1]JUN23!$N$284/'A6'!CH21*100</f>
        <v>1.4440075541959407</v>
      </c>
      <c r="CI16" s="61">
        <f>+[1]SEP23!$N$284/'A6'!CI21*100</f>
        <v>1.424076384829515</v>
      </c>
      <c r="CJ16" s="54">
        <f>+[1]DEC23!$N$284/'A6'!CJ21*100</f>
        <v>1.3657325202931669</v>
      </c>
      <c r="CK16" s="54">
        <v>1.3910431198637501</v>
      </c>
      <c r="CL16" s="57">
        <v>1.5051216064386701</v>
      </c>
      <c r="CM16" s="61">
        <v>1.4225073159191364</v>
      </c>
      <c r="CN16" s="54">
        <v>1.5257991308159051</v>
      </c>
      <c r="CO16" s="54">
        <v>1.497986535094088</v>
      </c>
      <c r="CP16" s="54">
        <v>1.5058383591321878</v>
      </c>
      <c r="CQ16" s="53">
        <v>1.5046117914881019</v>
      </c>
      <c r="CR16" s="14">
        <v>4.4860269233391826E-3</v>
      </c>
      <c r="CS16" s="14">
        <v>4.4860269233391826E-3</v>
      </c>
      <c r="CT16" s="14">
        <v>4.4860269233391826E-3</v>
      </c>
      <c r="CU16" s="60">
        <v>4.4860269233391826E-3</v>
      </c>
      <c r="CV16" s="14">
        <v>4.4860269233391826E-3</v>
      </c>
      <c r="CW16" s="14">
        <v>4.4860269233391826E-3</v>
      </c>
      <c r="CX16" s="14">
        <v>4.4860269233391826E-3</v>
      </c>
      <c r="CY16" s="14">
        <v>4.4860269233391826E-3</v>
      </c>
      <c r="CZ16" s="59">
        <v>4.4860269233391826E-3</v>
      </c>
      <c r="DA16" s="14">
        <v>4.4860269233391826E-3</v>
      </c>
      <c r="DB16" s="14">
        <v>4.4860269233391826E-3</v>
      </c>
      <c r="DC16" s="60">
        <v>0</v>
      </c>
      <c r="DD16" s="14">
        <v>0</v>
      </c>
      <c r="DE16" s="14">
        <v>0</v>
      </c>
      <c r="DF16" s="14">
        <v>4.4860269233391826E-3</v>
      </c>
      <c r="DG16" s="14">
        <v>4.4860269233391826E-3</v>
      </c>
      <c r="DH16" s="59">
        <v>4.4860269233391826E-3</v>
      </c>
      <c r="DI16" s="14">
        <v>4.4860269233391826E-3</v>
      </c>
      <c r="DJ16" s="14">
        <v>1.4355286154685384E-2</v>
      </c>
      <c r="DK16" s="60">
        <v>1.3906683462351467E-2</v>
      </c>
      <c r="DL16" s="14">
        <v>1.3906683462351467E-2</v>
      </c>
      <c r="DM16" s="14">
        <v>1.6149696924021056E-2</v>
      </c>
      <c r="DN16" s="14">
        <v>1.1663670000681876E-2</v>
      </c>
      <c r="DO16" s="14">
        <v>2.731752419176902E-2</v>
      </c>
      <c r="DP16" s="59">
        <v>2.7077181163646952E-2</v>
      </c>
      <c r="DQ16" s="14">
        <v>2.8168485098871376E-2</v>
      </c>
      <c r="DR16" s="14">
        <v>2.9500569222392709E-2</v>
      </c>
      <c r="DS16" s="60">
        <v>2.703301443484897E-2</v>
      </c>
      <c r="DT16" s="59">
        <v>2.7860010462536298E-2</v>
      </c>
      <c r="DU16" s="14">
        <v>2.6910949491511679E-2</v>
      </c>
      <c r="DV16" s="14">
        <v>2.5473380317568139E-2</v>
      </c>
      <c r="DW16" s="60">
        <v>2.4825292007497238E-2</v>
      </c>
      <c r="DX16" s="14">
        <v>2.4794436820315291E-2</v>
      </c>
      <c r="DY16" s="14">
        <v>2.3445728216010851E-2</v>
      </c>
      <c r="DZ16" s="14">
        <v>2.3271557925023272E-2</v>
      </c>
      <c r="EA16" s="14">
        <v>2.2683881212075391E-2</v>
      </c>
      <c r="EB16" s="59">
        <v>2.3283429183450142E-2</v>
      </c>
      <c r="EC16" s="14">
        <v>2.3004024819573241E-2</v>
      </c>
      <c r="ED16" s="14">
        <v>2.2132245521566896E-2</v>
      </c>
      <c r="EE16" s="60">
        <v>2.2503373237500415E-2</v>
      </c>
      <c r="EF16" s="14">
        <v>2.2284341060948565E-2</v>
      </c>
      <c r="EG16" s="14">
        <v>2.222495519870691E-2</v>
      </c>
      <c r="EH16" s="14">
        <v>2.1876310299835666E-2</v>
      </c>
      <c r="EI16" s="14">
        <v>2.2380576457207205E-2</v>
      </c>
      <c r="EJ16" s="59">
        <v>2.1618127954050846E-2</v>
      </c>
      <c r="EK16" s="66">
        <v>2.1000965899997878E-2</v>
      </c>
      <c r="EL16" s="14">
        <v>1.9872084493460035E-2</v>
      </c>
      <c r="EM16" s="60">
        <v>1.9745475402231136E-2</v>
      </c>
      <c r="EN16" s="14">
        <v>9.0619440618532072E-3</v>
      </c>
      <c r="EO16" s="66">
        <v>8.7563708473439254E-3</v>
      </c>
      <c r="EP16" s="66">
        <v>8.2882998727613569E-3</v>
      </c>
      <c r="EQ16" s="66">
        <v>0</v>
      </c>
      <c r="ER16" s="68">
        <v>0</v>
      </c>
      <c r="ES16" s="66">
        <f>+'[1]A6 Actuals ($)'!CH16/'[1]A6 Actuals ($)'!CH22*100</f>
        <v>0.33618487727172075</v>
      </c>
      <c r="ET16" s="66">
        <f>+'[1]A6 Actuals ($)'!CI16/'[1]A6 Actuals ($)'!CI22*100</f>
        <v>0.40166679846210468</v>
      </c>
      <c r="EU16" s="67">
        <f>+([4]JUN16!$N$35+[4]JUN16!$N$42+[4]JUN16!$N$48)/EU$21*100</f>
        <v>0.20416026188433833</v>
      </c>
      <c r="EV16" s="66">
        <f>+([4]SEP16!$N$35+[4]SEP16!$N$42+[4]SEP16!$N$48)/EV$21*100</f>
        <v>0.54931385570686253</v>
      </c>
      <c r="EW16" s="66">
        <f>+([4]DEC16!$N$35+[4]DEC16!$N$42+[4]DEC16!$N$48)/EW$21*100</f>
        <v>0.53560420117475827</v>
      </c>
      <c r="EX16" s="66">
        <f>+([3]MAR17!$N$35+[3]MAR17!$N$42+[3]MAR17!$N$48)/EX$21*100</f>
        <v>0.5971514865933365</v>
      </c>
      <c r="EY16" s="66">
        <f>+([3]JUN17!$N$35+[3]JUN17!$N$42+[3]JUN17!$N$48)/EY$21*100</f>
        <v>0.86785386276818488</v>
      </c>
      <c r="EZ16" s="68">
        <f>+([3]SEP17!$N$35+[3]SEP17!$N$42+[3]SEP17!$N$48)/EZ$21*100</f>
        <v>0.85955236112148836</v>
      </c>
      <c r="FA16" s="66">
        <f>+([3]DEC17!$N$35+[3]DEC17!$N$42+[3]DEC17!$N$48)/FA$21*100</f>
        <v>0.88252122430592106</v>
      </c>
      <c r="FB16" s="66">
        <f>+([1]MAR18!$N$35+[1]MAR18!$N$42+[1]MAR18!$N$48)/FB$21*100</f>
        <v>0.85033883901703067</v>
      </c>
      <c r="FC16" s="67">
        <f>+([1]JUN18!$N$35+[1]JUN18!$N$42+[1]JUN18!$N$48)/FC$21*100</f>
        <v>6.4558255157566951</v>
      </c>
      <c r="FD16" s="66">
        <f>+([1]SEP18!$N$35+[1]SEP18!$N$42+[1]SEP18!$N$48)/FD$21*100</f>
        <v>6.2158826944301273</v>
      </c>
      <c r="FE16" s="66">
        <f>+([1]DEC18!$N$35+[1]DEC18!$N$42+[1]DEC18!$N$48)/FE$21*100</f>
        <v>5.8174757904821002</v>
      </c>
      <c r="FF16" s="66">
        <f>+([1]MAR19!$N$35+[1]MAR19!$N$42+[1]MAR19!$N$48)/FF$21*100</f>
        <v>6.0925002110081721</v>
      </c>
      <c r="FG16" s="66">
        <f>+([1]JUN19!$N$35+[1]JUN19!$N$42+[1]JUN19!$N$48)/FG$21*100</f>
        <v>6.0943239868111636</v>
      </c>
      <c r="FH16" s="68">
        <f>+([1]SEP19!$N$35+[1]SEP19!$N$42+[1]SEP19!$N$48)/FH$21*100</f>
        <v>6.2860847553902861</v>
      </c>
      <c r="FI16" s="66">
        <f>+([1]DEC19!$N$35+[1]DEC19!$N$42+[1]DEC19!$N$48+[1]DEC19!$N$107)/FI$21*100</f>
        <v>1.3490171085866092E-2</v>
      </c>
      <c r="FJ16" s="66">
        <f>+([1]MAR20!$N$35+[1]MAR20!$N$42+[1]MAR20!$N$48+[1]MAR20!$N$107)/FJ$21*100</f>
        <v>0.76906348664190682</v>
      </c>
      <c r="FK16" s="67">
        <f>+([1]JUN20!$N$35+[1]JUN20!$N$42+[1]JUN20!$N$48+[1]JUN20!$N$107)/FK$21*100</f>
        <v>0.48887976781746983</v>
      </c>
      <c r="FL16" s="66">
        <f>+([1]SEP20!$N$35+[1]SEP20!$N$42+[1]SEP20!$N$48+[1]SEP20!$N$107)/FL$21*100</f>
        <v>1.5911105440954618</v>
      </c>
      <c r="FM16" s="66">
        <f>+([1]DEC20!$N$35+[1]DEC20!$N$42+[1]DEC20!$N$48+[1]DEC20!$N$107)/FM$21*100</f>
        <v>1.566237533937485</v>
      </c>
      <c r="FN16" s="57">
        <f>+([1]MAR21!$M$35+[1]MAR21!$M$42+[1]MAR21!$M$48+[1]MAR21!$M$107)/FN$21*100</f>
        <v>1.604296735012672</v>
      </c>
      <c r="FO16" s="57">
        <f>+([1]JUN21!$N$35+[1]JUN21!$N$42+[1]JUN21!$N$48+[1]JUN21!$N$107)/FO$21*100</f>
        <v>1.6071705238013909</v>
      </c>
      <c r="FP16" s="55">
        <f>+([1]SEP21!$N$35+[1]SEP21!$N$42+[1]SEP21!$N$48+[1]SEP21!$N$107)/FP$21*100</f>
        <v>1.625364469068961</v>
      </c>
      <c r="FQ16" s="57">
        <f>+([1]DEC21!$N$35+[1]DEC21!$N$42+[1]DEC21!$N$48+[1]DEC21!$N$107)/FQ$21*100</f>
        <v>1.6882834356680281</v>
      </c>
      <c r="FR16" s="57">
        <f>+([1]MAR22!$N$35+[1]MAR22!$N$42+[1]MAR22!$N$48+[1]MAR22!$N$95+[1]MAR22!$N$96+[1]MAR22!$N$107)/FR$21*100</f>
        <v>1.7439393582928342</v>
      </c>
      <c r="FS16" s="56">
        <f>+([1]JUN22!$N$35+[1]JUN22!$N$42+[1]JUN22!$N$48+[1]JUN22!$N$95+[1]JUN22!$N$96+[1]JUN22!$N$107)/FS$21*100</f>
        <v>1.4055692142567788</v>
      </c>
      <c r="FT16" s="57">
        <f>+([1]SEP22!$N$35+[1]SEP22!$N$42+[1]SEP22!$N$48+[1]SEP22!$N$95+[1]SEP22!$N$96+[1]SEP22!$N$107)/FT$21*100</f>
        <v>1.5766842036837128</v>
      </c>
      <c r="FU16" s="57">
        <f>+([1]DEC22!$N$35+[1]DEC22!$N$42+[1]DEC22!$N$48+[1]DEC22!$N$95+[1]DEC22!$N$96+[1]DEC22!$N$107)/FU$21*100</f>
        <v>1.6485770898088188</v>
      </c>
      <c r="FV16" s="57">
        <f>+([1]MAR23!$N$35+[1]MAR23!$N$42+[1]MAR23!$N$48+[1]MAR23!$N$95+[1]MAR23!$N$96+[1]MAR23!$N$107)/FV$21*100</f>
        <v>1.6520721529454088</v>
      </c>
      <c r="FW16" s="57">
        <f>+([1]JUN23!$N$35+[1]JUN23!$N$42+[1]JUN23!$N$48+[1]JUN23!$N$95+[1]JUN23!$N$96+[1]JUN23!$N$107)/FW$21*100</f>
        <v>1.6627682783812758</v>
      </c>
      <c r="FX16" s="55">
        <f>+([1]SEP23!$N$35+[1]SEP23!$N$42+[1]SEP23!$N$48+[1]SEP23!$N$95+[1]SEP23!$N$96+[1]SEP23!$N$107)/FX$21*100</f>
        <v>1.6290515486146435</v>
      </c>
      <c r="FY16" s="57">
        <f>+([1]DEC23!$N$35+[1]DEC23!$N$42+[1]DEC23!$N$48+[1]DEC23!$N$95+[1]DEC23!$N$96+[1]DEC23!$N$107)/FY$21*100</f>
        <v>1.6296195542387586</v>
      </c>
      <c r="FZ16" s="57">
        <v>1.8360078236324247</v>
      </c>
      <c r="GA16" s="56">
        <v>1.8360077761019353</v>
      </c>
      <c r="GB16" s="55">
        <v>3.0566551362151175</v>
      </c>
      <c r="GC16" s="54">
        <v>1.707338432239736</v>
      </c>
      <c r="GD16" s="54">
        <v>1.6498719824753736</v>
      </c>
      <c r="GE16" s="54">
        <v>1.768810685610257</v>
      </c>
      <c r="GF16" s="53">
        <v>1.8999677040625009</v>
      </c>
      <c r="GG16" s="5"/>
      <c r="GH16" s="5"/>
    </row>
    <row r="17" spans="1:194" ht="12" customHeight="1" x14ac:dyDescent="0.2">
      <c r="A17" s="48"/>
      <c r="B17" s="47" t="s">
        <v>9</v>
      </c>
      <c r="C17" s="59">
        <v>2.8573410771273959</v>
      </c>
      <c r="D17" s="14">
        <v>2.7308906271442299</v>
      </c>
      <c r="E17" s="14">
        <v>2.7192746034190662</v>
      </c>
      <c r="F17" s="60">
        <v>2.7047532339440843</v>
      </c>
      <c r="G17" s="14">
        <v>2.6507939442113244</v>
      </c>
      <c r="H17" s="14">
        <v>2.5259874354126191</v>
      </c>
      <c r="I17" s="14">
        <v>2.5211169374628679</v>
      </c>
      <c r="J17" s="14">
        <v>2.5528370994195781</v>
      </c>
      <c r="K17" s="59">
        <v>2.4435797665369652</v>
      </c>
      <c r="L17" s="14">
        <v>2.4076801133025931</v>
      </c>
      <c r="M17" s="14">
        <v>2.3815149080943154</v>
      </c>
      <c r="N17" s="60">
        <v>2.3347109022181671</v>
      </c>
      <c r="O17" s="14">
        <v>2.3394666809007103</v>
      </c>
      <c r="P17" s="14">
        <v>2.3059122126007763</v>
      </c>
      <c r="Q17" s="14">
        <v>2.3304752736797334</v>
      </c>
      <c r="R17" s="14">
        <v>2.2292722394923987</v>
      </c>
      <c r="S17" s="59">
        <v>2.1979617517319578</v>
      </c>
      <c r="T17" s="14">
        <v>2.1076848616645343</v>
      </c>
      <c r="U17" s="14">
        <v>2.0453466439120778</v>
      </c>
      <c r="V17" s="60">
        <v>2.017118761407263</v>
      </c>
      <c r="W17" s="14">
        <v>1.9928922234013668</v>
      </c>
      <c r="X17" s="14">
        <v>1.9216586572774419</v>
      </c>
      <c r="Y17" s="14">
        <v>1.8891136985723782</v>
      </c>
      <c r="Z17" s="14">
        <v>1.866561816972883</v>
      </c>
      <c r="AA17" s="59">
        <v>1.8463893980511317</v>
      </c>
      <c r="AB17" s="14">
        <v>1.8512183403116209</v>
      </c>
      <c r="AC17" s="14">
        <v>1.8348014814608598</v>
      </c>
      <c r="AD17" s="60">
        <v>1.8084942286827281</v>
      </c>
      <c r="AE17" s="59">
        <v>1.7180305703233443</v>
      </c>
      <c r="AF17" s="14">
        <v>1.6319090245700902</v>
      </c>
      <c r="AG17" s="14">
        <v>1.6634686424807386</v>
      </c>
      <c r="AH17" s="60">
        <v>1.61766286039207</v>
      </c>
      <c r="AI17" s="14">
        <v>1.5832867085916345</v>
      </c>
      <c r="AJ17" s="14">
        <v>1.5693019383225129</v>
      </c>
      <c r="AK17" s="14">
        <v>1.6435480804766396</v>
      </c>
      <c r="AL17" s="14">
        <v>1.6381797237062328</v>
      </c>
      <c r="AM17" s="59">
        <v>1.6913261920831721</v>
      </c>
      <c r="AN17" s="14">
        <v>1.647389444365686</v>
      </c>
      <c r="AO17" s="14">
        <v>1.7113461899050129</v>
      </c>
      <c r="AP17" s="60">
        <v>1.6785628633098453</v>
      </c>
      <c r="AQ17" s="14">
        <v>1.7013732943363022</v>
      </c>
      <c r="AR17" s="14">
        <v>1.7066546528727804</v>
      </c>
      <c r="AS17" s="14">
        <v>1.7500150156931449</v>
      </c>
      <c r="AT17" s="14">
        <v>1.7281567407223783</v>
      </c>
      <c r="AU17" s="59">
        <v>1.6468181431734903</v>
      </c>
      <c r="AV17" s="14">
        <v>1.570273804275758</v>
      </c>
      <c r="AW17" s="14">
        <v>1.4888528097205664</v>
      </c>
      <c r="AX17" s="60">
        <v>1.4692410024607243</v>
      </c>
      <c r="AY17" s="54">
        <v>1.508507665678263</v>
      </c>
      <c r="AZ17" s="57">
        <v>1.4611057310706765</v>
      </c>
      <c r="BA17" s="57">
        <v>1.396164707374874</v>
      </c>
      <c r="BB17" s="57">
        <f>+[5]JUN15!$N$113/BB21*100</f>
        <v>1.3641870993681469</v>
      </c>
      <c r="BC17" s="55">
        <f>+[5]SEP15!$M$112/BC21*100</f>
        <v>1.3653112799742155</v>
      </c>
      <c r="BD17" s="57">
        <f>+[5]DEC15!$M$112/BD21*100</f>
        <v>1.3344644917329453</v>
      </c>
      <c r="BE17" s="57">
        <f>+[4]MAR16!$M$112/BE21*100</f>
        <v>1.3114674770371675</v>
      </c>
      <c r="BF17" s="56">
        <f>+[4]JUN16!$M$112/BF21*100</f>
        <v>1.3638655310137211</v>
      </c>
      <c r="BG17" s="55">
        <f>+[4]SEP16!$M$112/BG21*100</f>
        <v>1.3980808891493128</v>
      </c>
      <c r="BH17" s="57">
        <f>+[4]DEC16!$M$112/BH21*100</f>
        <v>1.3899889454189993</v>
      </c>
      <c r="BI17" s="57">
        <f>+[3]MAR17!$M$112/'A6'!BI21*100</f>
        <v>1.6442235372759331</v>
      </c>
      <c r="BJ17" s="56">
        <f>+[3]JUN17!$M$112/'A6'!BJ21*100</f>
        <v>1.6743628886804771</v>
      </c>
      <c r="BK17" s="57">
        <f>+[3]SEP17!$M$112/'A6'!BK21*100</f>
        <v>1.7639778434995548</v>
      </c>
      <c r="BL17" s="57">
        <f>+[3]DEC17!$M$112/'A6'!BL21*100</f>
        <v>1.6027274903686879</v>
      </c>
      <c r="BM17" s="57">
        <f>+[1]MAR18!$M$112/'A6'!BM21*100</f>
        <v>1.6745736252245049</v>
      </c>
      <c r="BN17" s="56">
        <f>+[1]JUN18!$M$112/'A6'!BN21*100</f>
        <v>1.1398989394567973</v>
      </c>
      <c r="BO17" s="57">
        <f>+[1]SEP18!$M$112/'A6'!BO21*100</f>
        <v>0.99997843591023572</v>
      </c>
      <c r="BP17" s="57">
        <f>+[1]DEC18!$M$112/'A6'!BP21*100</f>
        <v>0.98400414729171959</v>
      </c>
      <c r="BQ17" s="57">
        <f>+[1]MAR19!M112/'A6'!BQ21*100</f>
        <v>1.1906201812481843</v>
      </c>
      <c r="BR17" s="56">
        <f>+[1]JUN19!M112/'A6'!BR21*100</f>
        <v>1.1749167340122375</v>
      </c>
      <c r="BS17" s="55">
        <f>+[1]SEP19!$M$112/'A6'!BS21*100</f>
        <v>1.1544291101555857</v>
      </c>
      <c r="BT17" s="57">
        <f>+[1]DEC19!$M$112/'A6'!BT21*100</f>
        <v>1.3405463165087974</v>
      </c>
      <c r="BU17" s="57">
        <f>+[1]MAR20!$M$112/'A6'!BU21*100</f>
        <v>1.2034521538011715</v>
      </c>
      <c r="BV17" s="57">
        <f>+[1]JUN20!$M$116/'A6'!BV21*100</f>
        <v>1.2202502563055657</v>
      </c>
      <c r="BW17" s="55">
        <f>[7]SLAC!$FL$113/BW21*100</f>
        <v>1.2242650639011008</v>
      </c>
      <c r="BX17" s="54">
        <f>+[1]DEC20!M116/'A6'!$BX$21*100</f>
        <v>1.2860744680081442</v>
      </c>
      <c r="BY17" s="54">
        <f>+[1]MAR21!L116/'A6'!$BY$21*100</f>
        <v>1.2673751448536676</v>
      </c>
      <c r="BZ17" s="58">
        <f>+[1]JUN21!M116/'A6'!$BZ$21*100</f>
        <v>1.2250932834615404</v>
      </c>
      <c r="CA17" s="61">
        <f>+[1]SEP21!M116/'A6'!$CA$21*100</f>
        <v>1.224931947518026</v>
      </c>
      <c r="CB17" s="54">
        <f>+[1]DEC21!M116/'A6'!$CB$21*100</f>
        <v>1.2236221948904134</v>
      </c>
      <c r="CC17" s="54">
        <f>+[1]MAR22!M116/'A6'!$CC$21*100</f>
        <v>1.3008574021223571</v>
      </c>
      <c r="CD17" s="54">
        <f>+[1]JUN22!M116/'A6'!$CD$21*100</f>
        <v>1.3190930777684335</v>
      </c>
      <c r="CE17" s="61">
        <f>+[1]SEP22!M116/'A6'!$CE$21*100</f>
        <v>1.3522447853992181</v>
      </c>
      <c r="CF17" s="54">
        <f>+[1]DEC22!M116/'A6'!$CF$21*100</f>
        <v>1.3110234252484501</v>
      </c>
      <c r="CG17" s="54">
        <f>+[1]MAR23!$M$284/'A6'!CG21*100</f>
        <v>0.11179844488062915</v>
      </c>
      <c r="CH17" s="54">
        <f>+[1]JUN23!$M$284/'A6'!CH21*100</f>
        <v>5.1800201772674213E-2</v>
      </c>
      <c r="CI17" s="61">
        <f>+[1]SEP23!$M$284/'A6'!CI21*100</f>
        <v>7.4893889698290111E-2</v>
      </c>
      <c r="CJ17" s="54">
        <f>+[1]DEC23!$M$284/'A6'!CJ21*100</f>
        <v>7.1825515696933212E-2</v>
      </c>
      <c r="CK17" s="54">
        <v>1.0942546428244029</v>
      </c>
      <c r="CL17" s="57">
        <v>1.0785211565745565</v>
      </c>
      <c r="CM17" s="61">
        <v>1.054424816998405</v>
      </c>
      <c r="CN17" s="54">
        <v>1.0437742208182337</v>
      </c>
      <c r="CO17" s="54">
        <v>1.0319777409505475</v>
      </c>
      <c r="CP17" s="54">
        <v>1.0141776234765758</v>
      </c>
      <c r="CQ17" s="53">
        <v>1.0068899225207311</v>
      </c>
      <c r="CR17" s="14">
        <v>0.61817451003613932</v>
      </c>
      <c r="CS17" s="14">
        <v>0.63746442580649787</v>
      </c>
      <c r="CT17" s="14">
        <v>0.63477280965249439</v>
      </c>
      <c r="CU17" s="60">
        <v>0.63567001503716225</v>
      </c>
      <c r="CV17" s="14">
        <v>0.64374486349917281</v>
      </c>
      <c r="CW17" s="14">
        <v>0.65047390388418147</v>
      </c>
      <c r="CX17" s="14">
        <v>0.64957669849951372</v>
      </c>
      <c r="CY17" s="14">
        <v>0.65540853349985462</v>
      </c>
      <c r="CZ17" s="59">
        <v>0.63567001503716225</v>
      </c>
      <c r="DA17" s="14">
        <v>0.64284765811450473</v>
      </c>
      <c r="DB17" s="14">
        <v>0.64284765811450473</v>
      </c>
      <c r="DC17" s="60">
        <v>2.2999999999999998</v>
      </c>
      <c r="DD17" s="14">
        <v>2.2000000000000002</v>
      </c>
      <c r="DE17" s="14">
        <v>2</v>
      </c>
      <c r="DF17" s="14">
        <v>0.63881023388349967</v>
      </c>
      <c r="DG17" s="14">
        <v>0.65092250657651529</v>
      </c>
      <c r="DH17" s="59">
        <v>0.64239905542217091</v>
      </c>
      <c r="DI17" s="14">
        <v>0.64239905542217091</v>
      </c>
      <c r="DJ17" s="14">
        <v>0.77742846581468028</v>
      </c>
      <c r="DK17" s="60">
        <v>0.77742846581468028</v>
      </c>
      <c r="DL17" s="14">
        <v>0.77339104158367511</v>
      </c>
      <c r="DM17" s="14">
        <v>0.77025082273733769</v>
      </c>
      <c r="DN17" s="14">
        <v>0.76769378739103433</v>
      </c>
      <c r="DO17" s="14">
        <v>1.8006451138405286</v>
      </c>
      <c r="DP17" s="59">
        <v>1.7565557825559841</v>
      </c>
      <c r="DQ17" s="14">
        <v>1.6131152466620342</v>
      </c>
      <c r="DR17" s="14">
        <v>1.622333316834133</v>
      </c>
      <c r="DS17" s="60">
        <v>1.6571140256452541</v>
      </c>
      <c r="DT17" s="59">
        <v>1.7073776915475933</v>
      </c>
      <c r="DU17" s="14">
        <v>1.7048878001387102</v>
      </c>
      <c r="DV17" s="14">
        <v>1.7422425749000336</v>
      </c>
      <c r="DW17" s="60">
        <v>1.717432797457126</v>
      </c>
      <c r="DX17" s="14">
        <v>1.7463740538711998</v>
      </c>
      <c r="DY17" s="14">
        <v>1.7275071006403269</v>
      </c>
      <c r="DZ17" s="14">
        <v>1.8467314958920642</v>
      </c>
      <c r="EA17" s="14">
        <v>1.7852754606313144</v>
      </c>
      <c r="EB17" s="59">
        <v>1.8308834986755311</v>
      </c>
      <c r="EC17" s="14">
        <v>1.8089126439852881</v>
      </c>
      <c r="ED17" s="14">
        <v>1.8590193808861288</v>
      </c>
      <c r="EE17" s="60">
        <v>1.8293972090372819</v>
      </c>
      <c r="EF17" s="14">
        <v>1.8233047856068119</v>
      </c>
      <c r="EG17" s="14">
        <v>1.7968832355318178</v>
      </c>
      <c r="EH17" s="14">
        <v>1.7725888095727955</v>
      </c>
      <c r="EI17" s="14">
        <v>1.7729612912193833</v>
      </c>
      <c r="EJ17" s="59">
        <v>1.7498009312028588</v>
      </c>
      <c r="EK17" s="14">
        <v>1.7812637440634562</v>
      </c>
      <c r="EL17" s="14">
        <v>1.7837789578848406</v>
      </c>
      <c r="EM17" s="60">
        <v>1.7747393430574494</v>
      </c>
      <c r="EN17" s="14">
        <v>1.806842017823413</v>
      </c>
      <c r="EO17" s="14">
        <v>1.7022384927236591</v>
      </c>
      <c r="EP17" s="14">
        <v>1.6119113078534433</v>
      </c>
      <c r="EQ17" s="66">
        <f>+([5]JUN15!$N$36+[5]JUN15!$N$43+[5]JUN15!$N$49)/EQ$21*100</f>
        <v>1.6497541213662907</v>
      </c>
      <c r="ER17" s="68">
        <f>+([5]SEP15!$M$35+[5]SEP15!$M$42+[5]SEP15!$M$48)/ER$21*100</f>
        <v>1.5801151138937604</v>
      </c>
      <c r="ES17" s="66">
        <f>+([5]DEC15!$M$35+[5]DEC15!$M$42+[5]DEC15!$M$48)/ES$21*100</f>
        <v>1.5642829196470129</v>
      </c>
      <c r="ET17" s="66">
        <f>+([4]MAR16!$M$35+[4]MAR16!$M$42+[4]MAR16!$M$48)/ET$21*100</f>
        <v>1.5130463164617702</v>
      </c>
      <c r="EU17" s="67">
        <f>+([4]JUN16!$M$35+[4]JUN16!$M$42+[4]JUN16!$M$48)/EU$21*100</f>
        <v>1.526970190138812</v>
      </c>
      <c r="EV17" s="66">
        <f>+([4]SEP16!$M$35+[4]SEP16!$M$42+[4]SEP16!$M$48)/EV$21*100</f>
        <v>1.495376807783928</v>
      </c>
      <c r="EW17" s="66">
        <f>+([4]DEC16!$M$35+[4]DEC16!$M$42+[4]DEC16!$M$48)/EW$21*100</f>
        <v>1.5217444035262726</v>
      </c>
      <c r="EX17" s="66">
        <f>+([3]MAR17!$M$35+[3]MAR17!$M$42+[3]MAR17!$M$48)/EX$21*100</f>
        <v>1.5073883669131112</v>
      </c>
      <c r="EY17" s="66">
        <f>+([3]JUN17!$M$35+[3]JUN17!$M$42+[3]JUN17!$M$48)/EY$21*100</f>
        <v>1.5156767065260492</v>
      </c>
      <c r="EZ17" s="68">
        <f>+([3]SEP17!$M$35+[3]SEP17!$M$42+[3]SEP17!$M$48)/EZ$21*100</f>
        <v>1.6713731983831175</v>
      </c>
      <c r="FA17" s="66">
        <f>+([3]DEC17!$M$35+[3]DEC17!$M$42+[3]DEC17!$M$48)/FA$21*100</f>
        <v>1.6080197394532962</v>
      </c>
      <c r="FB17" s="66">
        <f>+([1]MAR18!$M$35+[1]MAR18!$M$42+[1]MAR18!$M$48)/FB$21*100</f>
        <v>1.6540248467883796</v>
      </c>
      <c r="FC17" s="67">
        <f>+([1]JUN18!$M$35+[1]JUN18!$M$42+[1]JUN18!$M$48)/FC$21*100</f>
        <v>1.3105386153254823</v>
      </c>
      <c r="FD17" s="66">
        <f>+([1]SEP18!$M$35+[1]SEP18!$M$42+[1]SEP18!$M$48)/FD$21*100</f>
        <v>1.3292520005212698</v>
      </c>
      <c r="FE17" s="66">
        <f>+([1]DEC18!$M$35+[1]DEC18!$M$42+[1]DEC18!$M$48)/FE$21*100</f>
        <v>1.2684172962614986</v>
      </c>
      <c r="FF17" s="66">
        <f>+([1]MAR19!$M$35+[1]MAR19!$M$42+[1]MAR19!$M$48)/FF$21*100</f>
        <v>1.5886317708127096</v>
      </c>
      <c r="FG17" s="66">
        <f>+([1]JUN19!$M$35+[1]JUN19!$M$42+[1]JUN19!$M$48)/FG$21*100</f>
        <v>1.5803594457188017</v>
      </c>
      <c r="FH17" s="68">
        <f>+([1]SEP19!$M$35+[1]SEP19!$M$42+[1]SEP19!$M$48)/FH$21*100</f>
        <v>1.5298382164118751</v>
      </c>
      <c r="FI17" s="66">
        <f>+([1]DEC19!$M$35+[1]DEC19!$M$42+[1]DEC19!$M$48+[1]DEC19!$M$107)/FI$21*100</f>
        <v>1.6977954361395917</v>
      </c>
      <c r="FJ17" s="66">
        <f>+([1]MAR20!$M$35+[1]MAR20!$M$42+[1]MAR20!$M$48+[1]MAR20!$M$107)/FJ$21*100</f>
        <v>1.5199590272480921</v>
      </c>
      <c r="FK17" s="67">
        <f>+([1]JUN20!$M$35+[1]JUN20!$M$42+[1]JUN20!$M$48+[1]JUN20!$M$107)/FK$21*100</f>
        <v>1.5597681109339883</v>
      </c>
      <c r="FL17" s="66">
        <f>+([1]SEP20!$M$35+[1]SEP20!$M$42+[1]SEP20!$M$48+[1]SEP20!$M$107)/FL$21*100</f>
        <v>1.591295713051162</v>
      </c>
      <c r="FM17" s="66">
        <f>+([1]DEC20!$M$35+[1]DEC20!$M$42+[1]DEC20!$M$48+[1]DEC20!$M$107)/FM$21*100</f>
        <v>1.6765649298864027</v>
      </c>
      <c r="FN17" s="57">
        <f>+([1]MAR21!$L$35+[1]MAR21!$L$42+[1]MAR21!$L$48+[1]MAR21!$L$107)/FN$21*100</f>
        <v>1.6479132383892032</v>
      </c>
      <c r="FO17" s="57">
        <f>+([1]JUN21!$M$35+[1]JUN21!$M$42+[1]JUN21!$M$48+[1]JUN21!$M$107)/FO$21*100</f>
        <v>1.6433127227048847</v>
      </c>
      <c r="FP17" s="55">
        <f>+([1]SEP21!$M$35+[1]SEP21!$M$42+[1]SEP21!$M$48+[1]SEP21!$M$107)/FP$21*100</f>
        <v>1.5666009277559321</v>
      </c>
      <c r="FQ17" s="57">
        <f>+([1]DEC21!$M$35+[1]DEC21!$M$42+[1]DEC21!$M$48+[1]DEC21!$M$107)/FQ$21*100</f>
        <v>1.5133725701070069</v>
      </c>
      <c r="FR17" s="57">
        <f>+([1]MAR22!$M$35+[1]MAR22!$M$42+[1]MAR22!$M$95+[1]MAR22!$M$96+[1]MAR22!$M$48+[1]MAR22!$M$107)/FR$21*100</f>
        <v>1.5345496462856318</v>
      </c>
      <c r="FS17" s="56">
        <f>+([1]JUN22!$M$35+[1]JUN22!$M$42+[1]JUN22!$M$95+[1]JUN22!$M$96+[1]JUN22!$M$48+[1]JUN22!$M$107)/FS$21*100</f>
        <v>1.6394354110481795</v>
      </c>
      <c r="FT17" s="57">
        <f>+([1]SEP22!$M$35+[1]SEP22!$M$42+[1]SEP22!$M$95+[1]SEP22!$M$96+[1]SEP22!$M$48+[1]SEP22!$M$107)/FT$21*100</f>
        <v>1.7240290934359539</v>
      </c>
      <c r="FU17" s="57">
        <f>+([1]DEC22!$M$35+[1]DEC22!$M$42+[1]DEC22!$M$95+[1]DEC22!$M$96+[1]DEC22!$M$48+[1]DEC22!$M$107)/FU$21*100</f>
        <v>1.7322783687611329</v>
      </c>
      <c r="FV17" s="57">
        <f>+([1]MAR23!$M$35+[1]MAR23!$M$42+[1]MAR23!$M$95+[1]MAR23!$M$96+[1]MAR23!$M$48+[1]MAR23!$M$107)/FV$21*100</f>
        <v>1.538256670107075</v>
      </c>
      <c r="FW17" s="57">
        <f>+([1]JUN23!$M$35+[1]JUN23!$M$42+[1]JUN23!$M$95+[1]JUN23!$M$96+[1]JUN23!$M$48+[1]JUN23!$M$107)/FW$21*100</f>
        <v>1.9701543776583657</v>
      </c>
      <c r="FX17" s="55">
        <f>+([1]SEP23!$M$35+[1]SEP23!$M$42+[1]SEP23!$M$95+[1]SEP23!$M$96+[1]SEP23!$M$48+[1]SEP23!$M$107)/FX$21*100</f>
        <v>1.9239995991141419</v>
      </c>
      <c r="FY17" s="57">
        <f>+([1]DEC23!$M$35+[1]DEC23!$M$42+[1]DEC23!$M$95+[1]DEC23!$M$96+[1]DEC23!$M$48+[1]DEC23!$M$107)/FY$21*100</f>
        <v>1.9246704450391963</v>
      </c>
      <c r="FZ17" s="57">
        <v>1.4151977757414111</v>
      </c>
      <c r="GA17" s="56">
        <v>1.4179164412948593</v>
      </c>
      <c r="GB17" s="55">
        <v>1.4383733070796227</v>
      </c>
      <c r="GC17" s="54">
        <v>1.3528401425144265</v>
      </c>
      <c r="GD17" s="54">
        <v>1.3131757937422535</v>
      </c>
      <c r="GE17" s="54">
        <v>1.3411379449245451</v>
      </c>
      <c r="GF17" s="53">
        <v>1.3831135193593118</v>
      </c>
      <c r="GG17" s="5"/>
      <c r="GH17" s="5"/>
    </row>
    <row r="18" spans="1:194" ht="12" customHeight="1" x14ac:dyDescent="0.2">
      <c r="A18" s="48"/>
      <c r="B18" s="47" t="s">
        <v>8</v>
      </c>
      <c r="C18" s="59">
        <v>1.5609823782433745</v>
      </c>
      <c r="D18" s="14">
        <v>1.5840341900448942</v>
      </c>
      <c r="E18" s="14">
        <v>1.5853611581703371</v>
      </c>
      <c r="F18" s="60">
        <v>1.5373089033041236</v>
      </c>
      <c r="G18" s="14">
        <v>1.5564633898367743</v>
      </c>
      <c r="H18" s="14">
        <v>1.5074019535232255</v>
      </c>
      <c r="I18" s="14">
        <v>1.4809839933183513</v>
      </c>
      <c r="J18" s="14">
        <v>1.4846226407077239</v>
      </c>
      <c r="K18" s="59">
        <v>1.4368216260495594</v>
      </c>
      <c r="L18" s="14">
        <v>1.4235247728717542</v>
      </c>
      <c r="M18" s="14">
        <v>1.3915796437178096</v>
      </c>
      <c r="N18" s="60">
        <v>1.366323424549351</v>
      </c>
      <c r="O18" s="14">
        <v>1.5021999222211209</v>
      </c>
      <c r="P18" s="14">
        <v>1.5019408778739922</v>
      </c>
      <c r="Q18" s="14">
        <v>1.4782809853216621</v>
      </c>
      <c r="R18" s="14">
        <v>1.4017232324092606</v>
      </c>
      <c r="S18" s="59">
        <v>1.3710469184285856</v>
      </c>
      <c r="T18" s="14">
        <v>1.4499864084493037</v>
      </c>
      <c r="U18" s="14">
        <v>1.5385010201070148</v>
      </c>
      <c r="V18" s="60">
        <v>1.5161432437535403</v>
      </c>
      <c r="W18" s="14">
        <v>1.4955946592956388</v>
      </c>
      <c r="X18" s="14">
        <v>1.4476376266831612</v>
      </c>
      <c r="Y18" s="14">
        <v>1.4000130534654929</v>
      </c>
      <c r="Z18" s="14">
        <v>1.3677913717062875</v>
      </c>
      <c r="AA18" s="59">
        <v>1.3451300177869803</v>
      </c>
      <c r="AB18" s="14">
        <v>1.3350538815292747</v>
      </c>
      <c r="AC18" s="14">
        <v>1.3048440857739709</v>
      </c>
      <c r="AD18" s="60">
        <v>1.2781343546974469</v>
      </c>
      <c r="AE18" s="59">
        <v>1.2400442433624954</v>
      </c>
      <c r="AF18" s="14">
        <v>1.1860484219132656</v>
      </c>
      <c r="AG18" s="14">
        <v>1.2051038449739977</v>
      </c>
      <c r="AH18" s="60">
        <v>1.135702812671062</v>
      </c>
      <c r="AI18" s="14">
        <v>1.0936150213727813</v>
      </c>
      <c r="AJ18" s="14">
        <v>1.1216413116424957</v>
      </c>
      <c r="AK18" s="14">
        <v>1.2635703842192001</v>
      </c>
      <c r="AL18" s="14">
        <v>1.2843463188702298</v>
      </c>
      <c r="AM18" s="59">
        <v>1.313763625285562</v>
      </c>
      <c r="AN18" s="14">
        <v>1.4150528189405078</v>
      </c>
      <c r="AO18" s="14">
        <v>1.3819385488914999</v>
      </c>
      <c r="AP18" s="60">
        <v>1.3640464579788265</v>
      </c>
      <c r="AQ18" s="14">
        <v>1.3799581548707951</v>
      </c>
      <c r="AR18" s="14">
        <v>1.4345129194068555</v>
      </c>
      <c r="AS18" s="14">
        <v>1.6250937607816163</v>
      </c>
      <c r="AT18" s="14">
        <v>1.6596168983547661</v>
      </c>
      <c r="AU18" s="59">
        <v>1.9831890909104724</v>
      </c>
      <c r="AV18" s="14">
        <v>1.9865978503519066</v>
      </c>
      <c r="AW18" s="14">
        <v>1.8082826229044928</v>
      </c>
      <c r="AX18" s="60">
        <v>1.759686104300862</v>
      </c>
      <c r="AY18" s="54">
        <v>1.8137458163810689</v>
      </c>
      <c r="AZ18" s="57">
        <v>1.7873768649750659</v>
      </c>
      <c r="BA18" s="57">
        <v>1.6731180213678458</v>
      </c>
      <c r="BB18" s="57">
        <f>[5]JUN15!$Q$113/BB21*100</f>
        <v>1.6442757294650001</v>
      </c>
      <c r="BC18" s="55">
        <f>[5]SEP15!$P$112/BC21*100</f>
        <v>1.6538959233650323</v>
      </c>
      <c r="BD18" s="57">
        <f>[5]DEC15!$P$112/BD21*100</f>
        <v>1.7337984649882268</v>
      </c>
      <c r="BE18" s="57">
        <f>[4]MAR16!$P$112/BE21*100</f>
        <v>1.7126990289119002</v>
      </c>
      <c r="BF18" s="56">
        <f>[4]JUN16!$P$112/BF21*100</f>
        <v>1.7516075241565059</v>
      </c>
      <c r="BG18" s="55">
        <f>[4]SEP16!$P$112/BG21*100</f>
        <v>1.7351106704522674</v>
      </c>
      <c r="BH18" s="57">
        <f>[4]DEC16!$P$112/BH21*100</f>
        <v>1.7888767889075068</v>
      </c>
      <c r="BI18" s="57">
        <f>+[3]MAR17!$P$112/'A6'!BI21*100</f>
        <v>2.0370193619549433</v>
      </c>
      <c r="BJ18" s="56">
        <f>+[3]JUN17!$P$112/'A6'!BJ21*100</f>
        <v>2.1312761145308543</v>
      </c>
      <c r="BK18" s="57">
        <f>+[3]SEP17!$P$112/'A6'!BK21*100</f>
        <v>2.0649997355497769</v>
      </c>
      <c r="BL18" s="57">
        <f>+[3]DEC17!$P$112/'A6'!BL21*100</f>
        <v>1.9465982749713002</v>
      </c>
      <c r="BM18" s="57">
        <f>+[1]MAR18!$P$112/'A6'!BM21*100</f>
        <v>1.7656043583340879</v>
      </c>
      <c r="BN18" s="56">
        <f>+[1]JUN18!$P$112/'A6'!BN21*100</f>
        <v>1.4000008627294427</v>
      </c>
      <c r="BO18" s="57">
        <f>+[1]SEP18!$P$112/'A6'!BO21*100</f>
        <v>1.2265197928884826</v>
      </c>
      <c r="BP18" s="57">
        <f>+[1]DEC18!$P$112/'A6'!BP21*100</f>
        <v>1.2535364764217667</v>
      </c>
      <c r="BQ18" s="57">
        <f>+[1]MAR19!P112/'A6'!BQ21*100</f>
        <v>1.5457397617473234</v>
      </c>
      <c r="BR18" s="56">
        <f>+[1]JUN19!P112/'A6'!BR21*100</f>
        <v>1.6429367551790257</v>
      </c>
      <c r="BS18" s="55">
        <f>+[1]SEP19!$P$112/'A6'!BS21*100</f>
        <v>1.6887428678969778</v>
      </c>
      <c r="BT18" s="57">
        <f>+[1]DEC19!$P$112/'A6'!BT21*100</f>
        <v>2.0372961876064593</v>
      </c>
      <c r="BU18" s="57">
        <f>+[1]MAR20!$P$112/'A6'!BU21*100</f>
        <v>1.8980531528697067</v>
      </c>
      <c r="BV18" s="57">
        <f>+[1]JUN20!$P$116/'A6'!BV21*100</f>
        <v>1.8871577061008553</v>
      </c>
      <c r="BW18" s="55">
        <f>[7]SHC!$FL$92/BW21*100</f>
        <v>1.8713531877383411</v>
      </c>
      <c r="BX18" s="54">
        <f>+[1]DEC20!P116/'A6'!$BX$21*100</f>
        <v>1.8330777957992137</v>
      </c>
      <c r="BY18" s="54">
        <f>+[1]MAR21!O116/'A6'!$BY$21*100</f>
        <v>1.8467292852023944</v>
      </c>
      <c r="BZ18" s="58">
        <f>+[1]JUN21!P116/'A6'!$BZ$21*100</f>
        <v>1.8807753999709866</v>
      </c>
      <c r="CA18" s="61">
        <f>+[1]SEP21!P116/'A6'!$CA$21*100</f>
        <v>1.8884790318646407</v>
      </c>
      <c r="CB18" s="54">
        <f>+[1]DEC21!P116/'A6'!$CB$21*100</f>
        <v>1.8783478990675011</v>
      </c>
      <c r="CC18" s="54">
        <f>+[1]MAR22!P116/'A6'!$CC$21*100</f>
        <v>1.8713943047986119</v>
      </c>
      <c r="CD18" s="54">
        <f>+[1]JUN22!P116/'A6'!$CD$21*100</f>
        <v>1.852932405253864</v>
      </c>
      <c r="CE18" s="61">
        <f>+[1]SEP22!P116/'A6'!$CE$21*100</f>
        <v>1.9228766605923269</v>
      </c>
      <c r="CF18" s="54">
        <f>+[1]DEC22!P116/'A6'!$CF$21*100</f>
        <v>1.8726998910464845</v>
      </c>
      <c r="CG18" s="54">
        <f>+[1]MAR23!$O$284/'A6'!CG21*100</f>
        <v>1.837293043206224</v>
      </c>
      <c r="CH18" s="54">
        <f>+[1]JUN23!$O$284/'A6'!CH21*100</f>
        <v>1.7522394232568899</v>
      </c>
      <c r="CI18" s="61">
        <f>+[1]SEP23!$O$284/'A6'!CI21*100</f>
        <v>1.694367318342259</v>
      </c>
      <c r="CJ18" s="54">
        <f>+[1]DEC23!$O$284/'A6'!CJ21*100</f>
        <v>1.779970251283423</v>
      </c>
      <c r="CK18" s="54">
        <v>1.769724907999173</v>
      </c>
      <c r="CL18" s="57">
        <v>1.7376642901454291</v>
      </c>
      <c r="CM18" s="61">
        <v>1.6988413625195284</v>
      </c>
      <c r="CN18" s="54">
        <v>1.6655353810411389</v>
      </c>
      <c r="CO18" s="54">
        <v>1.6381044512029388</v>
      </c>
      <c r="CP18" s="54">
        <v>1.6009132913584256</v>
      </c>
      <c r="CQ18" s="53">
        <v>1.5862135104048012</v>
      </c>
      <c r="CR18" s="14">
        <v>0.68636211927089497</v>
      </c>
      <c r="CS18" s="14">
        <v>0.70520343234891947</v>
      </c>
      <c r="CT18" s="14">
        <v>0.70475482965658554</v>
      </c>
      <c r="CU18" s="60">
        <v>0.7011660081179143</v>
      </c>
      <c r="CV18" s="14">
        <v>0.73256819658128847</v>
      </c>
      <c r="CW18" s="14">
        <v>0.7545497285056505</v>
      </c>
      <c r="CX18" s="14">
        <v>0.74288605850496858</v>
      </c>
      <c r="CY18" s="14">
        <v>0.74288605850496858</v>
      </c>
      <c r="CZ18" s="59">
        <v>0.75006370158231128</v>
      </c>
      <c r="DA18" s="14">
        <v>2.8</v>
      </c>
      <c r="DB18" s="14">
        <v>2.6</v>
      </c>
      <c r="DC18" s="60">
        <v>2.5</v>
      </c>
      <c r="DD18" s="14">
        <v>2.6</v>
      </c>
      <c r="DE18" s="14">
        <v>2.5</v>
      </c>
      <c r="DF18" s="14">
        <v>0.77249383619900724</v>
      </c>
      <c r="DG18" s="14">
        <v>0.77518545235301084</v>
      </c>
      <c r="DH18" s="59">
        <v>0.77877427389168208</v>
      </c>
      <c r="DI18" s="14">
        <v>0.84247585620309851</v>
      </c>
      <c r="DJ18" s="14">
        <v>0.81421388658606164</v>
      </c>
      <c r="DK18" s="60">
        <v>0.84606467774176985</v>
      </c>
      <c r="DL18" s="14">
        <v>0.87342944197413874</v>
      </c>
      <c r="DM18" s="14">
        <v>0.93713102428555528</v>
      </c>
      <c r="DN18" s="14">
        <v>0.89348198232146514</v>
      </c>
      <c r="DO18" s="14">
        <v>2.1340239763808482</v>
      </c>
      <c r="DP18" s="59">
        <v>2.0422912995723639</v>
      </c>
      <c r="DQ18" s="14">
        <v>2.0836772029979174</v>
      </c>
      <c r="DR18" s="14">
        <v>2.0295995644211251</v>
      </c>
      <c r="DS18" s="60">
        <v>2.0516789258622015</v>
      </c>
      <c r="DT18" s="59">
        <v>2.1456216690751875</v>
      </c>
      <c r="DU18" s="14">
        <v>2.192351947729438</v>
      </c>
      <c r="DV18" s="14">
        <v>2.0904763717317696</v>
      </c>
      <c r="DW18" s="60">
        <v>2.0231658167186883</v>
      </c>
      <c r="DX18" s="14">
        <v>2.0658186584864242</v>
      </c>
      <c r="DY18" s="14">
        <v>2.0387629886103609</v>
      </c>
      <c r="DZ18" s="14">
        <v>1.926572255887796</v>
      </c>
      <c r="EA18" s="14">
        <v>1.9525240768695526</v>
      </c>
      <c r="EB18" s="59">
        <v>2.1741349758300093</v>
      </c>
      <c r="EC18" s="14">
        <v>2.351188290597459</v>
      </c>
      <c r="ED18" s="14">
        <v>2.292739998768448</v>
      </c>
      <c r="EE18" s="60">
        <v>2.4052294935742884</v>
      </c>
      <c r="EF18" s="14">
        <v>2.4207034007687209</v>
      </c>
      <c r="EG18" s="14">
        <v>2.4875259144734527</v>
      </c>
      <c r="EH18" s="14">
        <v>2.5716818108029038</v>
      </c>
      <c r="EI18" s="14">
        <v>2.873893319835048</v>
      </c>
      <c r="EJ18" s="59">
        <v>3.1097577316157929</v>
      </c>
      <c r="EK18" s="14">
        <v>3.2554397436492946</v>
      </c>
      <c r="EL18" s="14">
        <v>3.0512026299824346</v>
      </c>
      <c r="EM18" s="60">
        <v>3.0840486238680356</v>
      </c>
      <c r="EN18" s="14">
        <v>3.0030557629379868</v>
      </c>
      <c r="EO18" s="14">
        <v>2.8850523591783155</v>
      </c>
      <c r="EP18" s="14">
        <v>2.6222045246502161</v>
      </c>
      <c r="EQ18" s="66">
        <f>+([5]JUN15!$Q$36+[5]JUN15!$Q$43+[5]JUN15!$Q$49)/EQ$21*100</f>
        <v>2.7304782889386567</v>
      </c>
      <c r="ER18" s="68">
        <f>+([5]SEP15!$P$35+[5]SEP15!$P$42+[5]SEP15!$P$48)/ER$21*100</f>
        <v>2.6304614511051376</v>
      </c>
      <c r="ES18" s="66">
        <f>+([5]DEC15!$P$35+[5]DEC15!$P$42+[5]DEC15!$P$48)/ES$21*100</f>
        <v>2.7435319222002619</v>
      </c>
      <c r="ET18" s="66">
        <f>+([4]MAR16!$P$35+[4]MAR16!$P$42+[4]MAR16!$P$48)/ET$21*100</f>
        <v>2.5520556905259824</v>
      </c>
      <c r="EU18" s="67">
        <f>+([4]JUN16!$P$35+[4]JUN16!$P$42+[4]JUN16!$P$48)/EU$21*100</f>
        <v>2.5985440194930494</v>
      </c>
      <c r="EV18" s="66">
        <f>+([4]SEP16!$P$35+[4]SEP16!$P$42+[4]SEP16!$P$48)/EV$21*100</f>
        <v>2.5585209313617288</v>
      </c>
      <c r="EW18" s="66">
        <f>+([4]DEC16!$P$35+[4]DEC16!$P$42+[4]DEC16!$P$48)/EW$21*100</f>
        <v>2.6156707288166801</v>
      </c>
      <c r="EX18" s="66">
        <f>+([3]MAR17!$P$35+[3]MAR17!$P$42+[3]MAR17!$P$48)/EX$21*100</f>
        <v>2.4810666746398264</v>
      </c>
      <c r="EY18" s="66">
        <f>+([3]JUN17!$P$35+[3]JUN17!$P$42+[3]JUN17!$P$48)/EY$21*100</f>
        <v>2.6429817304941396</v>
      </c>
      <c r="EZ18" s="68">
        <f>+([3]SEP17!$P$35+[3]SEP17!$P$42+[3]SEP17!$P$48)/EZ$21*100</f>
        <v>2.6177002600966621</v>
      </c>
      <c r="FA18" s="66">
        <f>+([3]DEC17!$P$35+[3]DEC17!$P$42+[3]DEC17!$P$48)/FA$21*100</f>
        <v>2.5546001035147734</v>
      </c>
      <c r="FB18" s="66">
        <f>+([1]MAR18!$P$35+[1]MAR18!$P$42+[1]MAR18!$P$48)/FB$21*100</f>
        <v>2.2675026845202657</v>
      </c>
      <c r="FC18" s="67">
        <f>+([1]JUN18!$P$35+[1]JUN18!$P$42+[1]JUN18!$P$48)/FC$21*100</f>
        <v>2.0585775482386373</v>
      </c>
      <c r="FD18" s="66">
        <f>+([1]SEP18!$P$35+[1]SEP18!$P$42+[1]SEP18!$P$48)/FD$21*100</f>
        <v>2.0253223190940495</v>
      </c>
      <c r="FE18" s="66">
        <f>+([1]DEC18!$P$35+[1]DEC18!$P$42+[1]DEC18!$P$48)/FE$21*100</f>
        <v>1.9902155044229688</v>
      </c>
      <c r="FF18" s="66">
        <f>+([1]MAR19!$P$35+[1]MAR19!$P$42+[1]MAR19!$P$48)/FF$21*100</f>
        <v>2.4720920175244721</v>
      </c>
      <c r="FG18" s="66">
        <f>+([1]JUN19!$P$35+[1]JUN19!$P$42+[1]JUN19!$P$48)/FG$21*100</f>
        <v>2.6936561842028222</v>
      </c>
      <c r="FH18" s="68">
        <f>+([1]SEP19!$P$35+[1]SEP19!$P$42+[1]SEP19!$P$48)/FH$21*100</f>
        <v>2.7735304300454389</v>
      </c>
      <c r="FI18" s="66">
        <f>+([1]DEC19!$P$35+[1]DEC19!$P$42+[1]DEC19!$P$48+[1]DEC19!$P$107)/FI$21*100</f>
        <v>3.1195478637347591</v>
      </c>
      <c r="FJ18" s="66">
        <f>+([1]MAR20!$P$35+[1]MAR20!$P$42+[1]MAR20!$P$48+[1]MAR20!$P$107)/FJ$21*100</f>
        <v>2.7843386938271588</v>
      </c>
      <c r="FK18" s="67">
        <f>+([1]JUN20!$P$35+[1]JUN20!$P$42+[1]JUN20!$P$48+[1]JUN20!$P$107)/FK$21*100</f>
        <v>2.8070232227072989</v>
      </c>
      <c r="FL18" s="66">
        <f>+([1]SEP20!$O$35+[1]SEP20!$O$42+[1]SEP20!$O$48+[1]SEP20!$O$107)/FL$21*100</f>
        <v>2.9259867870734748</v>
      </c>
      <c r="FM18" s="66">
        <f>('[2]SHC_Bal.Sheet ($M)'!$BX$30)/$FM$21*100</f>
        <v>2.914137685817519</v>
      </c>
      <c r="FN18" s="57">
        <f>+([1]MAR21!$O$35+[1]MAR21!$O$42+[1]MAR21!$O$48+[1]MAR21!$O$107)/FN$21*100</f>
        <v>2.8630505050171307</v>
      </c>
      <c r="FO18" s="57">
        <f>+([1]JUN21!$P$35+[1]JUN21!$P$42+[1]JUN21!$P$48+[1]JUN21!$P$107)/FO$21*100</f>
        <v>2.9746043890999054</v>
      </c>
      <c r="FP18" s="55">
        <f>+([1]SEP21!$P$35+[1]SEP21!$P$42+[1]SEP21!$P$48+[1]SEP21!$P$107)/FP$21*100</f>
        <v>2.9202066444038941</v>
      </c>
      <c r="FQ18" s="57">
        <f>+([1]DEC21!$P$35+[1]DEC21!$P$42+[1]DEC21!$P$48+[1]DEC21!$P$107)/FQ$21*100</f>
        <v>2.9842395749534201</v>
      </c>
      <c r="FR18" s="57">
        <f>+([1]MAR22!$P$35+[1]MAR22!$P$42+[1]MAR22!$P$48+[1]MAR22!$P$95+[1]MAR22!$P$96+[1]MAR22!$P$107)/FR$21*100</f>
        <v>2.8617311246467092</v>
      </c>
      <c r="FS18" s="56">
        <f>+([1]JUN22!$P$35+[1]JUN22!$P$42+[1]JUN22!$P$48+[1]JUN22!$P$95+[1]JUN22!$P$96+[1]JUN22!$P$107)/FS$21*100</f>
        <v>2.9784253526256554</v>
      </c>
      <c r="FT18" s="57">
        <f>+([1]SEP22!$P$35+[1]SEP22!$P$42+[1]SEP22!$P$48+[1]SEP22!$P$95+[1]SEP22!$P$96+[1]SEP22!$P$107)/FT$21*100</f>
        <v>3.1674010396310979</v>
      </c>
      <c r="FU18" s="57">
        <f>+([1]DEC22!$P$35+[1]DEC22!$P$42+[1]DEC22!$P$48+[1]DEC22!$P$95+[1]DEC22!$P$96+[1]DEC22!$P$107)/FU$21*100</f>
        <v>3.225495916509137</v>
      </c>
      <c r="FV18" s="57">
        <f>+([1]MAR23!$O$35+[1]MAR23!$O$42+[1]MAR23!$O$48+[1]MAR23!$O$95+[1]MAR23!$O$96+[1]MAR23!$O$107)/FV$21*100</f>
        <v>3.2214811703842723</v>
      </c>
      <c r="FW18" s="57">
        <f>+([1]JUN23!$O$35+[1]JUN23!$O$42+[1]JUN23!$O$48+[1]JUN23!$O$95+[1]JUN23!$O$96+[1]JUN23!$O$107)/FW$21*100</f>
        <v>3.3096925797851928</v>
      </c>
      <c r="FX18" s="55">
        <f>+([1]SEP23!$O$35+[1]SEP23!$O$42+[1]SEP23!$O$48+[1]SEP23!$O$95+[1]SEP23!$O$96+[1]SEP23!$O$107)/FX$21*100</f>
        <v>3.2095543817570333</v>
      </c>
      <c r="FY18" s="57">
        <f>+([1]DEC23!$O$35+[1]DEC23!$O$42+[1]DEC23!$O$48+[1]DEC23!$O$95+[1]DEC23!$O$96+[1]DEC23!$O$107)/FY$21*100</f>
        <v>3.2170950392629591</v>
      </c>
      <c r="FZ18" s="57">
        <v>3.1421760516997805</v>
      </c>
      <c r="GA18" s="56">
        <v>3.1421759703552663</v>
      </c>
      <c r="GB18" s="55">
        <v>1.7684633744537528</v>
      </c>
      <c r="GC18" s="54">
        <v>3.0131423583730919</v>
      </c>
      <c r="GD18" s="54">
        <v>2.8943526217640771</v>
      </c>
      <c r="GE18" s="54">
        <v>2.9495276317286359</v>
      </c>
      <c r="GF18" s="53">
        <v>2.9130845991212793</v>
      </c>
      <c r="GG18" s="5"/>
      <c r="GH18" s="5"/>
    </row>
    <row r="19" spans="1:194" ht="12" customHeight="1" x14ac:dyDescent="0.2">
      <c r="A19" s="48"/>
      <c r="B19" s="65" t="s">
        <v>7</v>
      </c>
      <c r="C19" s="59"/>
      <c r="D19" s="14"/>
      <c r="E19" s="14"/>
      <c r="F19" s="60"/>
      <c r="G19" s="14"/>
      <c r="H19" s="14"/>
      <c r="I19" s="14"/>
      <c r="J19" s="14"/>
      <c r="K19" s="59"/>
      <c r="L19" s="14"/>
      <c r="M19" s="63"/>
      <c r="N19" s="64"/>
      <c r="O19" s="63"/>
      <c r="P19" s="63"/>
      <c r="Q19" s="14"/>
      <c r="R19" s="14"/>
      <c r="S19" s="59"/>
      <c r="T19" s="14"/>
      <c r="U19" s="14"/>
      <c r="V19" s="60"/>
      <c r="W19" s="14"/>
      <c r="X19" s="14"/>
      <c r="Y19" s="14"/>
      <c r="Z19" s="14"/>
      <c r="AA19" s="59"/>
      <c r="AB19" s="14"/>
      <c r="AC19" s="14"/>
      <c r="AD19" s="60"/>
      <c r="AE19" s="59"/>
      <c r="AF19" s="14"/>
      <c r="AG19" s="14"/>
      <c r="AH19" s="60"/>
      <c r="AI19" s="14"/>
      <c r="AJ19" s="14"/>
      <c r="AK19" s="14"/>
      <c r="AL19" s="14"/>
      <c r="AM19" s="59"/>
      <c r="AN19" s="14"/>
      <c r="AO19" s="14"/>
      <c r="AP19" s="60"/>
      <c r="AQ19" s="14"/>
      <c r="AU19" s="62"/>
      <c r="AV19" s="14"/>
      <c r="AW19" s="54">
        <v>2.9173312068364621</v>
      </c>
      <c r="AX19" s="58">
        <v>3.0324515776368863</v>
      </c>
      <c r="AY19" s="54">
        <v>3.192907448797448</v>
      </c>
      <c r="AZ19" s="54">
        <v>3.1364286686807463</v>
      </c>
      <c r="BA19" s="54">
        <v>2.7526216177574749</v>
      </c>
      <c r="BB19" s="57">
        <f>[5]JUN15!$M$113/BB21*100</f>
        <v>3.3818901326042048</v>
      </c>
      <c r="BC19" s="55">
        <f>[5]SEP15!$L$112/BC21*100</f>
        <v>3.493686843065849</v>
      </c>
      <c r="BD19" s="57">
        <f>[5]DEC15!$L$112/BD21*100</f>
        <v>3.5330800920289009</v>
      </c>
      <c r="BE19" s="57">
        <f>[4]MAR16!$L$112/BE21*100</f>
        <v>3.6907513107637882</v>
      </c>
      <c r="BF19" s="56">
        <f>[4]JUN16!$L$112/BF21*100</f>
        <v>3.9966108280693926</v>
      </c>
      <c r="BG19" s="55">
        <f>[4]SEP16!$L$112/BG21*100</f>
        <v>4.2385468582740264</v>
      </c>
      <c r="BH19" s="57">
        <f>[4]DEC16!$L$112/BH21*100</f>
        <v>4.1896906896500861</v>
      </c>
      <c r="BI19" s="57">
        <f>+[3]MAR17!$L$112/'A6'!BI21*100</f>
        <v>4.9603316642094217</v>
      </c>
      <c r="BJ19" s="56">
        <f>+[3]JUN17!$L$112/'A6'!BJ21*100</f>
        <v>4.6191539557987733</v>
      </c>
      <c r="BK19" s="57">
        <f>+[3]SEP17!$L$112/'A6'!BK21*100</f>
        <v>4.4753584209784512</v>
      </c>
      <c r="BL19" s="57">
        <f>+[3]DEC17!$L$112/'A6'!BL21*100</f>
        <v>4.4112092224912489</v>
      </c>
      <c r="BM19" s="57">
        <f>+[1]MAR18!$L$112/'A6'!BM21*100</f>
        <v>4.7064123230695962</v>
      </c>
      <c r="BN19" s="56">
        <f>+[1]JUN18!$L$112/'A6'!BN21*100</f>
        <v>32.062635334773695</v>
      </c>
      <c r="BO19" s="57">
        <f>+[1]SEP18!$L$112/'A6'!BO21*100</f>
        <v>27.87273749353481</v>
      </c>
      <c r="BP19" s="57">
        <f>+[1]DEC18!$L$112/'A6'!BP21*100</f>
        <v>27.745311655188097</v>
      </c>
      <c r="BQ19" s="57">
        <f>+[1]MAR19!L112/'A6'!BQ21*100</f>
        <v>0.7018290819788956</v>
      </c>
      <c r="BR19" s="56">
        <f>+[1]JUN19!L112/'A6'!BR21*100</f>
        <v>0.74965248304599763</v>
      </c>
      <c r="BS19" s="55">
        <f>+([1]SEP19!$L$112/'A6'!BS21*100)</f>
        <v>0.69764062455859432</v>
      </c>
      <c r="BT19" s="57">
        <f>+([1]DEC19!$L$112/'A6'!BT21*100)</f>
        <v>0.80097441165421202</v>
      </c>
      <c r="BU19" s="57">
        <f>+([1]MAR20!$L$112/'A6'!BU21*100)</f>
        <v>4.1504275370548509</v>
      </c>
      <c r="BV19" s="57">
        <f>+([1]JUN20!$L$116/'A6'!BV21*100)</f>
        <v>4.0434201854189427</v>
      </c>
      <c r="BW19" s="55">
        <f>[7]UTOS!$CJ$73/BW21*100</f>
        <v>2.6662697423726644E-3</v>
      </c>
      <c r="BX19" s="54">
        <f>+[1]DEC20!L116/'A6'!$BX$21*100</f>
        <v>3.2654358570224558</v>
      </c>
      <c r="BY19" s="54">
        <f>+[1]MAR21!K116/'A6'!$BY$21*100</f>
        <v>3.0505202012666062</v>
      </c>
      <c r="BZ19" s="58">
        <f>+[1]JUN21!L116/'A6'!$BZ$21*100</f>
        <v>3.1677709514358714</v>
      </c>
      <c r="CA19" s="61">
        <f>+[1]SEP21!L116/'A6'!$CA$21*100</f>
        <v>4.0556044059908301</v>
      </c>
      <c r="CB19" s="54">
        <f>+[1]DEC21!L116/'A6'!$CB$21*100</f>
        <v>4.1941267584448791</v>
      </c>
      <c r="CC19" s="54">
        <f>+[1]MAR22!L116/'A6'!$CC$21*100</f>
        <v>4.1636969424962</v>
      </c>
      <c r="CD19" s="54">
        <f>+[1]JUN22!L116/'A6'!$CD$21*100</f>
        <v>4.3118809551856083</v>
      </c>
      <c r="CE19" s="61">
        <f>+[1]SEP22!L116/'A6'!$CE$21*100</f>
        <v>4.6513771570695726</v>
      </c>
      <c r="CF19" s="54">
        <f>+[1]DEC22!L116/'A6'!$CF$21*100</f>
        <v>4.5726706189272246</v>
      </c>
      <c r="CG19" s="54">
        <f>+[1]MAR23!$L$284/'A6'!CG21*100</f>
        <v>6.807277159042374</v>
      </c>
      <c r="CH19" s="54">
        <f>+[1]JUN23!$L$284/'A6'!CH21*100</f>
        <v>7.0526243865886435</v>
      </c>
      <c r="CI19" s="61">
        <f>+[1]SEP23!$L$284/'A6'!CI21*100</f>
        <v>7.164449401913302</v>
      </c>
      <c r="CJ19" s="54">
        <f>+[1]DEC23!$L$284/'A6'!CJ21*100</f>
        <v>6.8761897883477845</v>
      </c>
      <c r="CK19" s="54">
        <v>4.8408554631421499</v>
      </c>
      <c r="CL19" s="57">
        <v>4.9311155020557162</v>
      </c>
      <c r="CM19" s="61">
        <v>5.0218783863018102</v>
      </c>
      <c r="CN19" s="54">
        <v>5.1255315735632623</v>
      </c>
      <c r="CO19" s="54">
        <v>5.0735689917212845</v>
      </c>
      <c r="CP19" s="54">
        <v>5.1502069433502484</v>
      </c>
      <c r="CQ19" s="53">
        <v>5.0705477489429089</v>
      </c>
      <c r="CR19" s="14"/>
      <c r="CS19" s="14"/>
      <c r="CT19" s="14"/>
      <c r="CU19" s="60"/>
      <c r="CV19" s="14"/>
      <c r="CW19" s="14"/>
      <c r="CX19" s="14"/>
      <c r="CY19" s="14"/>
      <c r="CZ19" s="59"/>
      <c r="DA19" s="14"/>
      <c r="DB19" s="14"/>
      <c r="DC19" s="60"/>
      <c r="DD19" s="14"/>
      <c r="DE19" s="14"/>
      <c r="DF19" s="14"/>
      <c r="DG19" s="14"/>
      <c r="DH19" s="59"/>
      <c r="DI19" s="14"/>
      <c r="DJ19" s="14"/>
      <c r="DK19" s="60"/>
      <c r="DL19" s="14"/>
      <c r="DM19" s="14"/>
      <c r="DN19" s="14"/>
      <c r="DO19" s="14"/>
      <c r="DP19" s="59"/>
      <c r="DQ19" s="14"/>
      <c r="DR19" s="14"/>
      <c r="DS19" s="60"/>
      <c r="DT19" s="59"/>
      <c r="DU19" s="14"/>
      <c r="DV19" s="14"/>
      <c r="DW19" s="60"/>
      <c r="DX19" s="14"/>
      <c r="DY19" s="14"/>
      <c r="DZ19" s="14"/>
      <c r="EA19" s="14"/>
      <c r="EB19" s="59"/>
      <c r="EC19" s="14"/>
      <c r="ED19" s="14"/>
      <c r="EE19" s="60"/>
      <c r="EF19" s="14"/>
      <c r="EG19" s="14"/>
      <c r="EH19" s="14"/>
      <c r="EI19" s="14"/>
      <c r="EJ19" s="59"/>
      <c r="EK19" s="14"/>
      <c r="EL19" s="54">
        <v>2.9037983706608173</v>
      </c>
      <c r="EM19" s="58">
        <v>3.7082824483715506</v>
      </c>
      <c r="EN19" s="54">
        <v>4.2467551802444392</v>
      </c>
      <c r="EO19" s="54">
        <v>3.9324511220587679</v>
      </c>
      <c r="EP19" s="54">
        <v>3.6631122972333965</v>
      </c>
      <c r="EQ19" s="57">
        <f>+([5]JUN15!$M$36+[5]JUN15!$M$43+[5]JUN15!$M$49)/EQ$21*100</f>
        <v>4.1132898012624652</v>
      </c>
      <c r="ER19" s="55">
        <f>+([5]SEP15!$L$35+[5]SEP15!$L$42+[5]SEP15!$L$48)/ER$21*100</f>
        <v>4.8810045022846875</v>
      </c>
      <c r="ES19" s="57">
        <f>+([5]DEC15!$L$35+[5]DEC15!$L$42+[5]DEC15!$L$48)/ES$21*100</f>
        <v>5.0489378976151498</v>
      </c>
      <c r="ET19" s="57">
        <f>+([4]MAR16!$L$35+[4]MAR16!$L$42+[4]MAR16!$L$48)/ET$21*100</f>
        <v>5.0951531998944741</v>
      </c>
      <c r="EU19" s="56">
        <f>+([4]JUN16!$L$35+[4]JUN16!$L$42+[4]JUN16!$L$48)/EU$21*100</f>
        <v>5.2034002017862075</v>
      </c>
      <c r="EV19" s="57">
        <f>+([4]SEP16!$L$35+[4]SEP16!$L$42+[4]SEP16!$L$48)/EV$21*100</f>
        <v>5.6062580611282193</v>
      </c>
      <c r="EW19" s="57">
        <f>+([4]DEC16!$L$35+[4]DEC16!$L$42+[4]DEC16!$L$48)/EW$21*100</f>
        <v>5.3834637684623736</v>
      </c>
      <c r="EX19" s="57">
        <f>+([3]MAR17!$L$35+[3]MAR17!$L$42+[3]MAR17!$L$48)/EX$21*100</f>
        <v>5.1716086990907542</v>
      </c>
      <c r="EY19" s="57">
        <f>+([3]JUN17!$L$35+[3]JUN17!$L$42+[3]JUN17!$L$48)/EY$21*100</f>
        <v>5.1113315648324917</v>
      </c>
      <c r="EZ19" s="55">
        <f>+([3]SEP17!$L$35+[3]SEP17!$L$42+[3]SEP17!$L$48)/EZ$21*100</f>
        <v>5.0624388546394128</v>
      </c>
      <c r="FA19" s="57">
        <f>+([3]DEC17!$L$35+[3]DEC17!$L$42+[3]DEC17!$L$48)/FA$21*100</f>
        <v>4.8887987898551319</v>
      </c>
      <c r="FB19" s="57">
        <f>+([1]MAR18!$L$35+[1]MAR18!$L$42+[1]MAR18!$L$48)/FB$21*100</f>
        <v>4.702891648249083</v>
      </c>
      <c r="FC19" s="56">
        <f>+([1]JUN18!$L$35+[1]JUN18!$L$42+[1]JUN18!$L$48)/FC$21*100</f>
        <v>20.380344293366541</v>
      </c>
      <c r="FD19" s="57">
        <f>+([1]SEP18!$L$35+[1]SEP18!$L$42+[1]SEP18!$L$48)/FD$21*100</f>
        <v>20.512620489262705</v>
      </c>
      <c r="FE19" s="57">
        <f>+([1]DEC18!$L$35+[1]DEC18!$L$42+[1]DEC18!$L$48)/FE$21*100+0.4</f>
        <v>19.59786440026652</v>
      </c>
      <c r="FF19" s="57">
        <f>+([1]MAR19!$L$35+[1]MAR19!$L$42+[1]MAR19!$L$48)/FF$21*100</f>
        <v>0.85307166930379918</v>
      </c>
      <c r="FG19" s="57">
        <f>+([1]JUN19!$L$35+[1]JUN19!$L$42+[1]JUN19!$L$48)/FG$21*100</f>
        <v>0.87206064155073482</v>
      </c>
      <c r="FH19" s="55">
        <f>+([1]SEP19!$L$35+[1]SEP19!$L$42+[1]SEP19!$L$48)/FH$21*100</f>
        <v>0.85179250515612437</v>
      </c>
      <c r="FI19" s="57">
        <f>+([1]DEC19!$L$35+[1]DEC19!$L$42+[1]DEC19!$L$48+[1]DEC19!$L$107)/FI$21*100</f>
        <v>0.87160526381876735</v>
      </c>
      <c r="FJ19" s="57">
        <f>+([1]MAR20!$L$35+[1]MAR20!$L$42+[1]MAR20!$L$48+[1]MAR20!$L$107)/FJ$21*100</f>
        <v>4.1728723712344298</v>
      </c>
      <c r="FK19" s="56">
        <f>+([1]JUN20!$L$35+[1]JUN20!$L$42+[1]JUN20!$L$48+[1]JUN20!$L$107)/FK$21*100</f>
        <v>4.3111174082648844</v>
      </c>
      <c r="FL19" s="57">
        <f>+([1]SEP20!$L$35+[1]SEP20!$L$42+[1]SEP20!$L$48+[1]SEP20!$L$107)/FL$21*100</f>
        <v>4.2944911474661058</v>
      </c>
      <c r="FM19" s="57">
        <f>+([1]DEC20!$L$35+[1]DEC20!$L$42+[1]DEC20!$L$48+[1]DEC20!$L$107)/FM$21*100</f>
        <v>4.004486741777959</v>
      </c>
      <c r="FN19" s="57">
        <f>+([1]MAR21!$K$35+[1]MAR21!$K$42+[1]MAR21!$K$48+[1]MAR21!$K$107)/FN$21*100</f>
        <v>3.7506336359777492</v>
      </c>
      <c r="FO19" s="57">
        <f>+([1]JUN21!$L$35+[1]JUN21!$L$42+[1]JUN21!$L$48+[1]JUN21!$L$107)/FO$21*100</f>
        <v>4.0164389508098761</v>
      </c>
      <c r="FP19" s="55">
        <f>+([1]SEP21!$L$35+[1]SEP21!$L$42+[1]SEP21!$L$48+[1]SEP21!$L$107)/FP$21*100</f>
        <v>4.3151093764178832</v>
      </c>
      <c r="FQ19" s="57">
        <f>+([1]DEC21!$L$35+[1]DEC21!$L$42+[1]DEC21!$L$48+[1]DEC21!$L$107)/FQ$21*100</f>
        <v>4.6955319069821932</v>
      </c>
      <c r="FR19" s="57">
        <f>+([1]MAR22!$L$35+[1]MAR22!$L$42+[1]MAR22!$L$48+[1]MAR22!$L$95+[1]MAR22!$L$96+[1]MAR22!$L$107)/FR$21*100</f>
        <v>4.8582089114999931</v>
      </c>
      <c r="FS19" s="56">
        <f>+([1]JUN22!$L$35+[1]JUN22!$L$42+[1]JUN22!$L$48+[1]JUN22!$L$95+[1]JUN22!$L$96+[1]JUN22!$L$107)/FS$21*100</f>
        <v>5.4332532857345583</v>
      </c>
      <c r="FT19" s="57">
        <f>+([1]SEP22!$L$35+[1]SEP22!$L$42+[1]SEP22!$L$48+[1]SEP22!$L$95+[1]SEP22!$L$96+[1]SEP22!$L$107)/FT$21*100</f>
        <v>5.7324162066833813</v>
      </c>
      <c r="FU19" s="57">
        <f>+([1]DEC22!$L$35+[1]DEC22!$L$42+[1]DEC22!$L$48+[1]DEC22!$L$95+[1]DEC22!$L$96+[1]DEC22!$L$107)/FU$21*100</f>
        <v>5.7736633260157832</v>
      </c>
      <c r="FV19" s="57">
        <f>+([1]MAR23!$L$35+[1]MAR23!$L$42+[1]MAR23!$L$48+[1]MAR23!$L$95+[1]MAR23!$L$96+[1]MAR23!$L$107)/FV$21*100</f>
        <v>5.7916354835835806</v>
      </c>
      <c r="FW19" s="57">
        <f>+([1]JUN23!$L$35+[1]JUN23!$L$42+[1]JUN23!$L$48+[1]JUN23!$L$95+[1]JUN23!$L$96+[1]JUN23!$L$107)/FW$21*100</f>
        <v>5.7945487433761125</v>
      </c>
      <c r="FX19" s="55">
        <f>+([1]SEP23!$L$35+[1]SEP23!$L$42+[1]SEP23!$L$48+[1]SEP23!$L$95+[1]SEP23!$L$96+[1]SEP23!$L$107)/FX$21*100</f>
        <v>5.6381303850493536</v>
      </c>
      <c r="FY19" s="57">
        <f>+([1]DEC23!$L$35+[1]DEC23!$L$42+[1]DEC23!$L$48+[1]DEC23!$L$95+[1]DEC23!$L$96+[1]DEC23!$L$107)/FY$21*100</f>
        <v>5.5897390225402592</v>
      </c>
      <c r="FZ19" s="57">
        <v>5.5466842055619487</v>
      </c>
      <c r="GA19" s="56">
        <v>5.5466840619696329</v>
      </c>
      <c r="GB19" s="55">
        <v>6.5126992828293231</v>
      </c>
      <c r="GC19" s="54">
        <v>6.3508325270217671</v>
      </c>
      <c r="GD19" s="54">
        <v>6.1188795530979743</v>
      </c>
      <c r="GE19" s="54">
        <v>6.1956714095531646</v>
      </c>
      <c r="GF19" s="53">
        <v>6.1034615383514801</v>
      </c>
      <c r="GG19" s="5"/>
      <c r="GH19" s="5"/>
    </row>
    <row r="20" spans="1:194" x14ac:dyDescent="0.2">
      <c r="A20" s="48" t="s">
        <v>6</v>
      </c>
      <c r="B20" s="47"/>
      <c r="C20" s="51" t="e">
        <f>+#REF!+C7+C8+C13</f>
        <v>#REF!</v>
      </c>
      <c r="D20" s="50" t="e">
        <f>+#REF!+D7+D8+D13</f>
        <v>#REF!</v>
      </c>
      <c r="E20" s="50" t="e">
        <f>+#REF!+E7+E8+E13</f>
        <v>#REF!</v>
      </c>
      <c r="F20" s="52" t="e">
        <f>+#REF!+F7+F8+F13</f>
        <v>#REF!</v>
      </c>
      <c r="G20" s="50" t="e">
        <f>+#REF!+G7+G8+G13</f>
        <v>#REF!</v>
      </c>
      <c r="H20" s="50" t="e">
        <f>+#REF!+H7+H8+H13</f>
        <v>#REF!</v>
      </c>
      <c r="I20" s="50" t="e">
        <f>+#REF!+I7+I8+I13</f>
        <v>#REF!</v>
      </c>
      <c r="J20" s="50" t="e">
        <f>+#REF!+J7+J8+J13</f>
        <v>#REF!</v>
      </c>
      <c r="K20" s="51" t="e">
        <f>+#REF!+K7+K8+K13</f>
        <v>#REF!</v>
      </c>
      <c r="L20" s="50" t="e">
        <f>+#REF!+L7+L8+L13</f>
        <v>#REF!</v>
      </c>
      <c r="M20" s="50" t="e">
        <f>+#REF!+M7+M8+M13+M19</f>
        <v>#REF!</v>
      </c>
      <c r="N20" s="52" t="e">
        <f>+#REF!+N7+N8+N13+N19</f>
        <v>#REF!</v>
      </c>
      <c r="O20" s="50" t="e">
        <f>+#REF!+O7+O8+O13</f>
        <v>#REF!</v>
      </c>
      <c r="P20" s="50" t="e">
        <f>+#REF!+P7+P8+P13</f>
        <v>#REF!</v>
      </c>
      <c r="Q20" s="50" t="e">
        <f>+#REF!+Q7+Q8+Q13</f>
        <v>#REF!</v>
      </c>
      <c r="R20" s="50" t="e">
        <f>+#REF!+R7+R8+R13</f>
        <v>#REF!</v>
      </c>
      <c r="S20" s="51" t="e">
        <f>+#REF!+S7+S8+S13</f>
        <v>#REF!</v>
      </c>
      <c r="T20" s="50" t="e">
        <f>+#REF!+T7+T8+T13</f>
        <v>#REF!</v>
      </c>
      <c r="U20" s="50" t="e">
        <f>+#REF!+U7+U8+U13</f>
        <v>#REF!</v>
      </c>
      <c r="V20" s="52" t="e">
        <f>+#REF!+V7+V8+V13</f>
        <v>#REF!</v>
      </c>
      <c r="W20" s="50" t="e">
        <f>+#REF!+W7+W8+W13</f>
        <v>#REF!</v>
      </c>
      <c r="X20" s="50" t="e">
        <f>+#REF!+X7+X8+X13</f>
        <v>#REF!</v>
      </c>
      <c r="Y20" s="50" t="e">
        <f>+#REF!+Y7+Y8+Y13</f>
        <v>#REF!</v>
      </c>
      <c r="Z20" s="50" t="e">
        <f>+#REF!+Z7+Z8+Z13</f>
        <v>#REF!</v>
      </c>
      <c r="AA20" s="51" t="e">
        <f>+#REF!+AA7+AA8+AA13</f>
        <v>#REF!</v>
      </c>
      <c r="AB20" s="50" t="e">
        <f>+#REF!+AB7+AB8+AB13</f>
        <v>#REF!</v>
      </c>
      <c r="AC20" s="50" t="e">
        <f>+#REF!+AC7+AC8+AC13</f>
        <v>#REF!</v>
      </c>
      <c r="AD20" s="52" t="e">
        <f>+#REF!+AD7+AD8+AD13</f>
        <v>#REF!</v>
      </c>
      <c r="AE20" s="51" t="e">
        <f>+#REF!+AE7+AE8+AE13</f>
        <v>#REF!</v>
      </c>
      <c r="AF20" s="50" t="e">
        <f>+#REF!+AF7+AF8+AF13</f>
        <v>#REF!</v>
      </c>
      <c r="AG20" s="50" t="e">
        <f>+#REF!+AG7+AG8+AG13</f>
        <v>#REF!</v>
      </c>
      <c r="AH20" s="52" t="e">
        <f>+#REF!+AH7+AH8+AH13</f>
        <v>#REF!</v>
      </c>
      <c r="AI20" s="50" t="e">
        <f>+#REF!+AI7+AI8+AI13</f>
        <v>#REF!</v>
      </c>
      <c r="AJ20" s="50" t="e">
        <f>+#REF!+AJ7+AJ8+AJ13</f>
        <v>#REF!</v>
      </c>
      <c r="AK20" s="50" t="e">
        <f>+#REF!+AK7+AK8+AK13</f>
        <v>#REF!</v>
      </c>
      <c r="AL20" s="50" t="e">
        <f>+#REF!+AL7+AL8+AL13</f>
        <v>#REF!</v>
      </c>
      <c r="AM20" s="51" t="e">
        <f>+#REF!+AM7+AM8+AM13</f>
        <v>#REF!</v>
      </c>
      <c r="AN20" s="50" t="e">
        <f>+#REF!+AN7+AN8+AN13</f>
        <v>#REF!</v>
      </c>
      <c r="AO20" s="50" t="e">
        <f>+#REF!+AO7+AO8+AO13</f>
        <v>#REF!</v>
      </c>
      <c r="AP20" s="52" t="e">
        <f>+#REF!+AP7+AP8+AP13</f>
        <v>#REF!</v>
      </c>
      <c r="AQ20" s="50" t="e">
        <f>+#REF!+AQ7+AQ8+AQ13</f>
        <v>#REF!</v>
      </c>
      <c r="AR20" s="50" t="e">
        <f>+#REF!+AR7+AR8+AR13</f>
        <v>#REF!</v>
      </c>
      <c r="AS20" s="50" t="e">
        <f>+#REF!+AS7+AS8+AS13</f>
        <v>#REF!</v>
      </c>
      <c r="AT20" s="50" t="e">
        <f>+#REF!+AT7+AT8+AT13</f>
        <v>#REF!</v>
      </c>
      <c r="AU20" s="51" t="e">
        <f>+#REF!+AU7+AU8+AU13</f>
        <v>#REF!</v>
      </c>
      <c r="AV20" s="50" t="e">
        <f>+#REF!+AV7+AV8+AV13</f>
        <v>#REF!</v>
      </c>
      <c r="AW20" s="50" t="e">
        <f>+#REF!+AW7+AW8+AW13</f>
        <v>#REF!</v>
      </c>
      <c r="AX20" s="52" t="e">
        <f>+#REF!+AX7+AX8+AX13</f>
        <v>#REF!</v>
      </c>
      <c r="AY20" s="50" t="e">
        <f>+#REF!+AY7+AY8+AY13</f>
        <v>#REF!</v>
      </c>
      <c r="AZ20" s="50" t="e">
        <f>+#REF!+AZ7+AZ8+AZ13</f>
        <v>#REF!</v>
      </c>
      <c r="BA20" s="50" t="e">
        <f>+#REF!+BA7+BA8+BA13</f>
        <v>#REF!</v>
      </c>
      <c r="BB20" s="50" t="e">
        <f>+#REF!+BB7+BB8+BB13</f>
        <v>#REF!</v>
      </c>
      <c r="BC20" s="51" t="e">
        <f>+#REF!+BC7+BC8+BC13</f>
        <v>#REF!</v>
      </c>
      <c r="BD20" s="50" t="e">
        <f>+#REF!+BD7+BD8+BD13</f>
        <v>#REF!</v>
      </c>
      <c r="BE20" s="50" t="e">
        <f>+#REF!+BE7+BE8+BE13</f>
        <v>#REF!</v>
      </c>
      <c r="BF20" s="52" t="e">
        <f>+#REF!+BF7+BF8+BF13</f>
        <v>#REF!</v>
      </c>
      <c r="BG20" s="51" t="e">
        <f>+#REF!+BG7+BG8+BG13</f>
        <v>#REF!</v>
      </c>
      <c r="BH20" s="50" t="e">
        <f>+#REF!+BH7+BH8+BH13</f>
        <v>#REF!</v>
      </c>
      <c r="BI20" s="50" t="e">
        <f>+#REF!+BI7+BI8+BI13</f>
        <v>#REF!</v>
      </c>
      <c r="BJ20" s="52" t="e">
        <f>+#REF!+BJ7+BJ8+BJ13</f>
        <v>#REF!</v>
      </c>
      <c r="BK20" s="50" t="e">
        <f>+#REF!+BK7+BK8+BK13</f>
        <v>#REF!</v>
      </c>
      <c r="BL20" s="50" t="e">
        <f>+#REF!+BL7+BL8+BL13</f>
        <v>#REF!</v>
      </c>
      <c r="BM20" s="50" t="e">
        <f>+#REF!+BM7+BM8+BM13</f>
        <v>#REF!</v>
      </c>
      <c r="BN20" s="52" t="e">
        <f>+#REF!+BN7+BN8+BN13</f>
        <v>#REF!</v>
      </c>
      <c r="BO20" s="50">
        <f>+BO7+BO8+BO13</f>
        <v>99.808070670343938</v>
      </c>
      <c r="BP20" s="50">
        <f>+BP7+BP8+BP13</f>
        <v>99.812362756723473</v>
      </c>
      <c r="BQ20" s="50">
        <f>+BQ7+BQ8+BQ13</f>
        <v>99.768386839572827</v>
      </c>
      <c r="BR20" s="52">
        <f>+BR7+BR8+BR13</f>
        <v>99.772870439494653</v>
      </c>
      <c r="BS20" s="50">
        <f>+BS7+BS8+BS13</f>
        <v>99.778445581887169</v>
      </c>
      <c r="BT20" s="50">
        <f>+BT7+BT8+BT13</f>
        <v>99.696613438200416</v>
      </c>
      <c r="BU20" s="50">
        <f>+BU7+BU8+BU13</f>
        <v>99.184767065300917</v>
      </c>
      <c r="BV20" s="52">
        <f>+BV7+BV8+BV13</f>
        <v>99.205785602916535</v>
      </c>
      <c r="BW20" s="50">
        <f>+BW7+BW8+BW13</f>
        <v>95.807079452639528</v>
      </c>
      <c r="BX20" s="50">
        <f>+BX7+BX8+BX13</f>
        <v>99.242260444870013</v>
      </c>
      <c r="BY20" s="50">
        <f>+BY7+BY8+BY13</f>
        <v>99.237583742412738</v>
      </c>
      <c r="BZ20" s="52">
        <f>+BZ7+BZ8+BZ13</f>
        <v>99.263591595100124</v>
      </c>
      <c r="CA20" s="50">
        <f>+CA7+CA8+CA13</f>
        <v>100</v>
      </c>
      <c r="CB20" s="50">
        <f>+CB7+CB8+CB13</f>
        <v>99.999999999999972</v>
      </c>
      <c r="CC20" s="50">
        <f>+CC7+CC8+CC13</f>
        <v>100.00000000000001</v>
      </c>
      <c r="CD20" s="52">
        <f>+CD7+CD8+CD13</f>
        <v>100</v>
      </c>
      <c r="CE20" s="50">
        <f>+CE7+CE8+CE13</f>
        <v>100</v>
      </c>
      <c r="CF20" s="50">
        <f>+CF7+CF8+CF13</f>
        <v>100</v>
      </c>
      <c r="CG20" s="50">
        <f>+CG7+CG8+CG13</f>
        <v>100</v>
      </c>
      <c r="CH20" s="52">
        <f>+CH7+CH8+CH13</f>
        <v>99.999999999999986</v>
      </c>
      <c r="CI20" s="51">
        <f>+CI7+CI8+CI13</f>
        <v>100</v>
      </c>
      <c r="CJ20" s="50">
        <f>+CJ7+CJ8+CJ13</f>
        <v>100</v>
      </c>
      <c r="CK20" s="50">
        <v>100</v>
      </c>
      <c r="CL20" s="115">
        <v>100</v>
      </c>
      <c r="CM20" s="51">
        <v>99.972255109116261</v>
      </c>
      <c r="CN20" s="50">
        <v>99.96400499630272</v>
      </c>
      <c r="CO20" s="50">
        <v>99.999999999999986</v>
      </c>
      <c r="CP20" s="50">
        <v>100</v>
      </c>
      <c r="CQ20" s="49">
        <v>100</v>
      </c>
      <c r="CR20" s="50">
        <f>+CR7+CR8+CR13</f>
        <v>23.509024091758988</v>
      </c>
      <c r="CS20" s="50">
        <f>+CS7+CS8+CS13</f>
        <v>24.542156092204003</v>
      </c>
      <c r="CT20" s="50">
        <f>+CT7+CT8+CT13</f>
        <v>25.228069608782562</v>
      </c>
      <c r="CU20" s="52">
        <f>+CU7+CU8+CU13</f>
        <v>25.906356879591446</v>
      </c>
      <c r="CV20" s="50">
        <f>+CV7+CV8+CV13</f>
        <v>26.203331861916503</v>
      </c>
      <c r="CW20" s="50">
        <f>+CW7+CW8+CW13</f>
        <v>26.751075749256213</v>
      </c>
      <c r="CX20" s="50">
        <f>+CX7+CX8+CX13</f>
        <v>27.150332145433403</v>
      </c>
      <c r="CY20" s="50">
        <f>+CY7+CY8+CY13</f>
        <v>28.462495020510111</v>
      </c>
      <c r="CZ20" s="51">
        <f>+CZ7+CZ8+CZ13</f>
        <v>28.904817275151355</v>
      </c>
      <c r="DA20" s="50">
        <f>+DA7+DA8+DA13</f>
        <v>87.063069590838467</v>
      </c>
      <c r="DB20" s="50">
        <f>+DB7+DB8+DB13</f>
        <v>96.12632436486831</v>
      </c>
      <c r="DC20" s="52">
        <f>+DC7+DC8+DC13</f>
        <v>105.79999999999998</v>
      </c>
      <c r="DD20" s="50">
        <f>+DD7+DD8+DD13</f>
        <v>106.5</v>
      </c>
      <c r="DE20" s="50">
        <f>+DE7+DE8+DE13</f>
        <v>105.9</v>
      </c>
      <c r="DF20" s="50">
        <f>+DF7+DF8+DF13</f>
        <v>36.95723560254519</v>
      </c>
      <c r="DG20" s="50">
        <f>+DG7+DG8+DG13</f>
        <v>38.595981237640984</v>
      </c>
      <c r="DH20" s="51">
        <f>+DH7+DH8+DH13</f>
        <v>40.056183001187897</v>
      </c>
      <c r="DI20" s="50">
        <f>+DI7+DI8+DI13</f>
        <v>40.752414379690137</v>
      </c>
      <c r="DJ20" s="50">
        <f>+DJ7+DJ8+DJ13</f>
        <v>41.698966060514707</v>
      </c>
      <c r="DK20" s="52">
        <f>+DK7+DK8+DK13</f>
        <v>42.214410554006371</v>
      </c>
      <c r="DL20" s="50">
        <f>+DL7+DL8+DL13</f>
        <v>43.136289086752576</v>
      </c>
      <c r="DM20" s="50">
        <f>+DM7+DM8+DM13</f>
        <v>43.421600399076951</v>
      </c>
      <c r="DN20" s="50">
        <f>+DN7+DN8+DN13</f>
        <v>44.090287572269887</v>
      </c>
      <c r="DO20" s="50">
        <f>+DO7+DO8+DO13</f>
        <v>104.7638610168423</v>
      </c>
      <c r="DP20" s="51">
        <f>+DP7+DP8+DP13</f>
        <v>104.993093282925</v>
      </c>
      <c r="DQ20" s="50">
        <f>+DQ7+DQ8+DQ13</f>
        <v>105.1934779579133</v>
      </c>
      <c r="DR20" s="50">
        <f>+DR7+DR8+DR13</f>
        <v>105.03836063950894</v>
      </c>
      <c r="DS20" s="52">
        <f>+DS7+DS8+DS13</f>
        <v>104.33025950717933</v>
      </c>
      <c r="DT20" s="51">
        <f>+DT7+DT8+DT13</f>
        <v>108.32272715429033</v>
      </c>
      <c r="DU20" s="50">
        <f>+DU7+DU8+DU13</f>
        <v>107.80467003910991</v>
      </c>
      <c r="DV20" s="50">
        <f>+DV7+DV8+DV13</f>
        <v>107.45013415004307</v>
      </c>
      <c r="DW20" s="52">
        <f>+DW7+DW8+DW13</f>
        <v>107.23437653666171</v>
      </c>
      <c r="DX20" s="50">
        <f>+DX7+DX8+DX13</f>
        <v>107.73057865218209</v>
      </c>
      <c r="DY20" s="50">
        <f>+DY7+DY8+DY13</f>
        <v>106.99033463700201</v>
      </c>
      <c r="DZ20" s="50">
        <f>+DZ7+DZ8+DZ13</f>
        <v>107.22549679717136</v>
      </c>
      <c r="EA20" s="50">
        <f>+EA7+EA8+EA13</f>
        <v>106.96548179393496</v>
      </c>
      <c r="EB20" s="51">
        <f>+EB7+EB8+EB13</f>
        <v>107.30813111078076</v>
      </c>
      <c r="EC20" s="50">
        <f>+EC7+EC8+EC13</f>
        <v>107.25157643927776</v>
      </c>
      <c r="ED20" s="50">
        <f>+ED7+ED8+ED13</f>
        <v>107.36611106996023</v>
      </c>
      <c r="EE20" s="52">
        <f>+EE7+EE8+EE13</f>
        <v>107.32829608631856</v>
      </c>
      <c r="EF20" s="50">
        <f>+EF7+EF8+EF13</f>
        <v>107.33083511013811</v>
      </c>
      <c r="EG20" s="50">
        <f>+EG7+EG8+EG13</f>
        <v>107.26545205383181</v>
      </c>
      <c r="EH20" s="50">
        <f>+EH7+EH8+EH13</f>
        <v>106.86577581469724</v>
      </c>
      <c r="EI20" s="50">
        <f>+EI7+EI8+EI13</f>
        <v>107.46060013166075</v>
      </c>
      <c r="EJ20" s="51">
        <f>+EJ7+EJ8+EJ13</f>
        <v>107.43398410364505</v>
      </c>
      <c r="EK20" s="50">
        <f>+EK7+EK8+EK13</f>
        <v>107.38188101773443</v>
      </c>
      <c r="EL20" s="50">
        <f>+EL7+EL8+EL13</f>
        <v>107.07518034778597</v>
      </c>
      <c r="EM20" s="52">
        <f>+EM7+EM8+EM13</f>
        <v>107.01033565305254</v>
      </c>
      <c r="EN20" s="50">
        <f>+EN7+EN8+EN13</f>
        <v>106.47945272523043</v>
      </c>
      <c r="EO20" s="50">
        <f>+EO7+EO8+EO13</f>
        <v>105.95825503033348</v>
      </c>
      <c r="EP20" s="50">
        <f>+EP7+EP8+EP13</f>
        <v>101.1600742464598</v>
      </c>
      <c r="EQ20" s="50">
        <f>+EQ7+EQ8+EQ13</f>
        <v>101.17645743011781</v>
      </c>
      <c r="ER20" s="51">
        <f>+ER7+ER8+ER13</f>
        <v>101.29155385207176</v>
      </c>
      <c r="ES20" s="50">
        <f>+ES7+ES8+ES13</f>
        <v>101.24730506610001</v>
      </c>
      <c r="ET20" s="50">
        <f>+ET7+ET8+ET13</f>
        <v>101.3101604224284</v>
      </c>
      <c r="EU20" s="52">
        <f>+EU7+EU8+EU13</f>
        <v>101.32792459034764</v>
      </c>
      <c r="EV20" s="50">
        <f>+EV7+EV8+EV13</f>
        <v>101.19278426923563</v>
      </c>
      <c r="EW20" s="50">
        <f>+EW7+EW8+EW13</f>
        <v>101.12670474126642</v>
      </c>
      <c r="EX20" s="50">
        <f>+EX7+EX8+EX13</f>
        <v>100.96437653566619</v>
      </c>
      <c r="EY20" s="50">
        <f>+EY7+EY8+EY13</f>
        <v>100.6503213034741</v>
      </c>
      <c r="EZ20" s="51">
        <f>+EZ7+EZ8+EZ13</f>
        <v>100.68798282835333</v>
      </c>
      <c r="FA20" s="50">
        <f>+FA7+FA8+FA13</f>
        <v>100.68207252034699</v>
      </c>
      <c r="FB20" s="50">
        <f>+FB7+FB8+FB13</f>
        <v>100.71231042695089</v>
      </c>
      <c r="FC20" s="52">
        <f>+FC7+FC8+FC13</f>
        <v>100.48438030876818</v>
      </c>
      <c r="FD20" s="50">
        <f>+FD7+FD8+FD13</f>
        <v>100.52703892944319</v>
      </c>
      <c r="FE20" s="50">
        <f>+FE7+FE8+FE13</f>
        <v>100.63288365755429</v>
      </c>
      <c r="FF20" s="50">
        <f>+FF7+FF8+FF13</f>
        <v>100.84818423111423</v>
      </c>
      <c r="FG20" s="50">
        <f>+FG7+FG8+FG13</f>
        <v>100.61463709383291</v>
      </c>
      <c r="FH20" s="51">
        <f>+FH7+FH8+FH13</f>
        <v>100.61007342391405</v>
      </c>
      <c r="FI20" s="50">
        <f>+FI7+FI8+FI13</f>
        <v>100.66989455524785</v>
      </c>
      <c r="FJ20" s="50">
        <f>+FJ7+FJ8+FJ13</f>
        <v>100.79455988182451</v>
      </c>
      <c r="FK20" s="52">
        <f>+FK7+FK8+FK13</f>
        <v>100.72500002999764</v>
      </c>
      <c r="FL20" s="50">
        <f>+FL7+FL8+FL13</f>
        <v>100.98591709200788</v>
      </c>
      <c r="FM20" s="50">
        <f>+FM7+FM8+FM13</f>
        <v>100.69869291696105</v>
      </c>
      <c r="FN20" s="50">
        <f>+FN7+FN8+FN13</f>
        <v>100.68241200586537</v>
      </c>
      <c r="FO20" s="50">
        <f>+FO7+FO8+FO13</f>
        <v>101.3237603358105</v>
      </c>
      <c r="FP20" s="51">
        <f>+FP7+FP8+FP13</f>
        <v>100</v>
      </c>
      <c r="FQ20" s="50">
        <f>+FQ7+FQ8+FQ13</f>
        <v>100.00256373311464</v>
      </c>
      <c r="FR20" s="50">
        <f>+FR7+FR8+FR13</f>
        <v>99.999999999999986</v>
      </c>
      <c r="FS20" s="52">
        <f>+FS7+FS8+FS13</f>
        <v>100.00000000000003</v>
      </c>
      <c r="FT20" s="50">
        <f>+FT7+FT8+FT13</f>
        <v>99.999999999999986</v>
      </c>
      <c r="FU20" s="50">
        <f>+FU7+FU8+FU13</f>
        <v>100.00000000000003</v>
      </c>
      <c r="FV20" s="50">
        <f>+FV7+FV8+FV13</f>
        <v>100</v>
      </c>
      <c r="FW20" s="50">
        <f>+FW7+FW8+FW13</f>
        <v>100.00000000000001</v>
      </c>
      <c r="FX20" s="51">
        <f>+FX7+FX8+FX13</f>
        <v>100.01136399120784</v>
      </c>
      <c r="FY20" s="50">
        <f>+FY7+FY8+FY13</f>
        <v>99.999999999999972</v>
      </c>
      <c r="FZ20" s="50">
        <v>100</v>
      </c>
      <c r="GA20" s="52">
        <v>100.00000000000001</v>
      </c>
      <c r="GB20" s="51">
        <v>100.00000000000001</v>
      </c>
      <c r="GC20" s="50">
        <v>100</v>
      </c>
      <c r="GD20" s="50">
        <v>100</v>
      </c>
      <c r="GE20" s="50">
        <v>100</v>
      </c>
      <c r="GF20" s="49">
        <v>100</v>
      </c>
      <c r="GG20" s="5"/>
      <c r="GH20" s="5"/>
    </row>
    <row r="21" spans="1:194" ht="12" customHeight="1" x14ac:dyDescent="0.2">
      <c r="A21" s="48" t="s">
        <v>5</v>
      </c>
      <c r="B21" s="47"/>
      <c r="C21" s="45">
        <v>1008.98</v>
      </c>
      <c r="D21" s="44">
        <v>1020.18</v>
      </c>
      <c r="E21" s="44">
        <v>1038.8800000000001</v>
      </c>
      <c r="F21" s="46">
        <v>1054.44</v>
      </c>
      <c r="G21" s="44">
        <v>1081.94</v>
      </c>
      <c r="H21" s="44">
        <v>1147.6699999999998</v>
      </c>
      <c r="I21" s="44">
        <v>1161.3899999999999</v>
      </c>
      <c r="J21" s="44">
        <v>1176.73</v>
      </c>
      <c r="K21" s="45">
        <v>1220.75</v>
      </c>
      <c r="L21" s="44">
        <v>1242.69</v>
      </c>
      <c r="M21" s="44">
        <v>1269.78</v>
      </c>
      <c r="N21" s="46">
        <v>1304.23</v>
      </c>
      <c r="O21" s="44">
        <v>1311.4099999999999</v>
      </c>
      <c r="P21" s="44">
        <v>1339.6</v>
      </c>
      <c r="Q21" s="44">
        <v>1340.0700000000002</v>
      </c>
      <c r="R21" s="44">
        <v>1408.98</v>
      </c>
      <c r="S21" s="45">
        <v>1446.34</v>
      </c>
      <c r="T21" s="44">
        <v>1508.29</v>
      </c>
      <c r="U21" s="44">
        <v>1558.66</v>
      </c>
      <c r="V21" s="46">
        <v>1588.8999999999999</v>
      </c>
      <c r="W21" s="44">
        <v>1620.7600000000002</v>
      </c>
      <c r="X21" s="44">
        <v>1681.3600000000001</v>
      </c>
      <c r="Y21" s="44">
        <v>1731.3410000000001</v>
      </c>
      <c r="Z21" s="44">
        <v>1770.1529999999998</v>
      </c>
      <c r="AA21" s="45">
        <v>1805.2530000000002</v>
      </c>
      <c r="AB21" s="44">
        <v>1821.1249999999995</v>
      </c>
      <c r="AC21" s="44">
        <v>1867.8860000000002</v>
      </c>
      <c r="AD21" s="46">
        <v>1912.4750000000001</v>
      </c>
      <c r="AE21" s="45">
        <v>1999.848</v>
      </c>
      <c r="AF21" s="44">
        <v>2093.9279999999999</v>
      </c>
      <c r="AG21" s="44">
        <v>2083.0569999999998</v>
      </c>
      <c r="AH21" s="46">
        <v>2168.4370000000004</v>
      </c>
      <c r="AI21" s="44">
        <v>2234.15</v>
      </c>
      <c r="AJ21" s="44">
        <v>2229.1440000000002</v>
      </c>
      <c r="AK21" s="44">
        <v>2161.9690000000001</v>
      </c>
      <c r="AL21" s="44">
        <v>2146.7730000000001</v>
      </c>
      <c r="AM21" s="45">
        <v>2102.433</v>
      </c>
      <c r="AN21" s="44">
        <v>2158.5060000000003</v>
      </c>
      <c r="AO21" s="44">
        <v>2122.598</v>
      </c>
      <c r="AP21" s="46">
        <v>2189.0750000000003</v>
      </c>
      <c r="AQ21" s="44">
        <v>2190.9359999999997</v>
      </c>
      <c r="AR21" s="44">
        <v>2184.1559999999999</v>
      </c>
      <c r="AS21" s="44">
        <v>2147.7530000000006</v>
      </c>
      <c r="AT21" s="44">
        <v>2147.7530000000006</v>
      </c>
      <c r="AU21" s="45">
        <v>2256.654759</v>
      </c>
      <c r="AV21" s="44">
        <v>2342.0756240000001</v>
      </c>
      <c r="AW21" s="41">
        <v>2525.9044920000001</v>
      </c>
      <c r="AX21" s="43">
        <v>2599.7777040000001</v>
      </c>
      <c r="AY21" s="41">
        <v>2588.5185000000001</v>
      </c>
      <c r="AZ21" s="41">
        <v>2673.4547110000003</v>
      </c>
      <c r="BA21" s="41">
        <v>2800.4575530000002</v>
      </c>
      <c r="BB21" s="41">
        <f>+[5]JUN15!$S$113</f>
        <v>2918.3680169999998</v>
      </c>
      <c r="BC21" s="42">
        <f>+[5]SEP15!$R$112+563.484</f>
        <v>2962.9140689999999</v>
      </c>
      <c r="BD21" s="41">
        <f>+[5]DEC15!$R$112+559.643</f>
        <v>3038.0725939999998</v>
      </c>
      <c r="BE21" s="41">
        <f>+[4]MAR16!$R$112+551.143</f>
        <v>3100.8012560000002</v>
      </c>
      <c r="BF21" s="43">
        <f>+[4]JUN16!$R$112+505.306</f>
        <v>3051.8404530000003</v>
      </c>
      <c r="BG21" s="42">
        <f>+[4]SEP16!$R$112+518.277</f>
        <v>3114.1974930000001</v>
      </c>
      <c r="BH21" s="41">
        <f>+[4]DEC16!$R$112+503.951</f>
        <v>3142.3271489999997</v>
      </c>
      <c r="BI21" s="41">
        <f>+[3]MAR17!$H$112+[3]MAR17!$Q$112+'[6]CBS-CS'!$GD$657</f>
        <v>2688.9287859999999</v>
      </c>
      <c r="BJ21" s="43">
        <f>+[3]JUN17!$H$112+[3]JUN17!$Q$112+'[6]CBS-CS'!$GG$657</f>
        <v>2712.3749760000001</v>
      </c>
      <c r="BK21" s="41">
        <f>+[3]SEP17!$H$112+[3]SEP17!$Q$112+'[6]CBS-CS'!$GJ$657</f>
        <v>2799.5249589999999</v>
      </c>
      <c r="BL21" s="41">
        <f>+[3]DEC17!$H$112+[3]DEC17!$Q$112+'[6]CBS-CS'!$GM$657</f>
        <v>2886.7040890000003</v>
      </c>
      <c r="BM21" s="41">
        <f>+[1]MAR18!$H$112+[1]MAR18!$Q$112+'[6]CBS-CS'!$GP$657</f>
        <v>2775.4527660000003</v>
      </c>
      <c r="BN21" s="43">
        <f>+[1]JUN18!$H$112+[1]JUN18!$Q$112+'[6]CBS-CS'!$GS$657</f>
        <v>4189.4942040000005</v>
      </c>
      <c r="BO21" s="41">
        <f>+[1]SEP18!$H$112+[1]SEP18!$Q$112+'[6]CBS-CS'!$GV$658</f>
        <v>4882.0052760000008</v>
      </c>
      <c r="BP21" s="41">
        <f>+[1]DEC18!$H$112+[1]DEC18!$Q$112+'[6]CBS-CS'!$GY$658</f>
        <v>4993.6781399999991</v>
      </c>
      <c r="BQ21" s="41">
        <f>+[1]MAR19!$H$112+[1]MAR19!$Q$112+'[6]CBS-CS'!$HB$658</f>
        <v>4045.5386829999998</v>
      </c>
      <c r="BR21" s="43">
        <f>+[1]JUN19!$H$112+[1]JUN19!$Q$112+'[6]CBS-CS'!$HE$658</f>
        <v>4125.3987280000001</v>
      </c>
      <c r="BS21" s="41">
        <f>+[1]SEP19!$H$112+[1]SEP19!$Q$112+'[6]CBS-CS'!$HH$658</f>
        <v>4229.2092750000002</v>
      </c>
      <c r="BT21" s="41">
        <f>+[1]DEC19!$H$112+[1]DEC19!$Q$112+'[6]CBS-CS'!$HK$658</f>
        <v>3788.8955699999997</v>
      </c>
      <c r="BU21" s="41">
        <f>+[1]MAR20!$H$112+[1]MAR20!$Q$112+'[6]CBS-CS'!$HN$658</f>
        <v>4010.8781929999996</v>
      </c>
      <c r="BV21" s="43">
        <f>+[1]JUN20!$H$116+[1]JUN20!$Q$116+'[6]CBS-CS'!$HQ$658</f>
        <v>4117.0243350000001</v>
      </c>
      <c r="BW21" s="41">
        <f>+[1]JUN20!$H$116+[1]JUN20!$Q$116+'[6]CBS-CS'!$HT$658</f>
        <v>4204.5633349999998</v>
      </c>
      <c r="BX21" s="41">
        <f>+[1]DEC20!$R$116+'[6]CBS-CS'!$HW$658</f>
        <v>4315.2029980000007</v>
      </c>
      <c r="BY21" s="41">
        <f>+[1]MAR21!$Q$116+'[6]CBS-CS'!$HZ$658</f>
        <v>4288.7333100000005</v>
      </c>
      <c r="BZ21" s="43">
        <f>+[1]JUN21!$R$116+'[6]CBS-CS'!$IC$658</f>
        <v>4440.1991859999998</v>
      </c>
      <c r="CA21" s="42">
        <f>+[1]SEP21!$R$116+'[6]CBS-CS'!$IF$658</f>
        <v>4470.4548780000005</v>
      </c>
      <c r="CB21" s="41">
        <f>+[1]DEC21!$R$116+'[6]CBS-CS'!$II$658</f>
        <v>4551.5132230000008</v>
      </c>
      <c r="CC21" s="41">
        <f>+[1]MAR22!$R$116+'[6]CBS-CS'!$IL$658</f>
        <v>4551.223747</v>
      </c>
      <c r="CD21" s="41">
        <f>+[1]JUN22!$R$116+'[6]CBS-CS'!$IO$658</f>
        <v>4741.383914</v>
      </c>
      <c r="CE21" s="42">
        <f>+[1]SEP22!$R$116+'[6]CBS-CS'!$IR$658</f>
        <v>4766.6383850000002</v>
      </c>
      <c r="CF21" s="41">
        <f>+[1]DEC22!$R$116+'[6]CBS-CS'!$IV$658</f>
        <v>4981.9659009999996</v>
      </c>
      <c r="CG21" s="41">
        <f>'[6]CBS-CS'!$IX$275+[1]MAR23!Q284</f>
        <v>5170.2293410000002</v>
      </c>
      <c r="CH21" s="41">
        <f>'[6]CBS-CS'!$JA$275+[1]JUN23!H284+[1]JUN23!P284</f>
        <v>5522.8935450000008</v>
      </c>
      <c r="CI21" s="42">
        <f>'[6]CBS-CS'!$JD$275+[1]SEP23!H284+[1]SEP23!P284</f>
        <v>5600.1911730000002</v>
      </c>
      <c r="CJ21" s="41">
        <f>'[6]CBS-CS'!$JH$275+[1]DEC23!H284+[1]DEC23!P284</f>
        <v>5839.430402</v>
      </c>
      <c r="CK21" s="41">
        <v>5884.4329720000005</v>
      </c>
      <c r="CL21" s="116">
        <v>6055.1253539999998</v>
      </c>
      <c r="CM21" s="42">
        <v>6193.5006600000006</v>
      </c>
      <c r="CN21" s="41">
        <v>6320.5567530000008</v>
      </c>
      <c r="CO21" s="41">
        <v>6437.9083350000001</v>
      </c>
      <c r="CP21" s="41">
        <v>6605.4898520000006</v>
      </c>
      <c r="CQ21" s="40">
        <v>6687.0405090000004</v>
      </c>
      <c r="CR21" s="44">
        <v>2229.1440000000002</v>
      </c>
      <c r="CS21" s="44">
        <v>2229.1440000000002</v>
      </c>
      <c r="CT21" s="44">
        <v>2229.1440000000002</v>
      </c>
      <c r="CU21" s="46">
        <v>2229.1440000000002</v>
      </c>
      <c r="CV21" s="44">
        <v>2229.1440000000002</v>
      </c>
      <c r="CW21" s="44">
        <v>2229.1440000000002</v>
      </c>
      <c r="CX21" s="44">
        <v>2229.1440000000002</v>
      </c>
      <c r="CY21" s="44">
        <v>2229.1440000000002</v>
      </c>
      <c r="CZ21" s="45">
        <v>2229.1440000000002</v>
      </c>
      <c r="DA21" s="44">
        <v>2229.1440000000002</v>
      </c>
      <c r="DB21" s="44">
        <v>2229.1440000000002</v>
      </c>
      <c r="DC21" s="46">
        <v>2229.1440000000002</v>
      </c>
      <c r="DD21" s="44">
        <v>2229.1440000000002</v>
      </c>
      <c r="DE21" s="44">
        <v>2229.1440000000002</v>
      </c>
      <c r="DF21" s="44">
        <v>2229.1440000000002</v>
      </c>
      <c r="DG21" s="44">
        <v>2229.1440000000002</v>
      </c>
      <c r="DH21" s="45">
        <v>2229.1440000000002</v>
      </c>
      <c r="DI21" s="44">
        <v>2229.1440000000002</v>
      </c>
      <c r="DJ21" s="44">
        <v>2229.1440000000002</v>
      </c>
      <c r="DK21" s="46">
        <v>2229.1440000000002</v>
      </c>
      <c r="DL21" s="44">
        <v>2229.1440000000002</v>
      </c>
      <c r="DM21" s="44">
        <v>2229.1440000000002</v>
      </c>
      <c r="DN21" s="44">
        <v>2229.1440000000002</v>
      </c>
      <c r="DO21" s="44">
        <v>951.77</v>
      </c>
      <c r="DP21" s="45">
        <v>982.37699999999995</v>
      </c>
      <c r="DQ21" s="44">
        <v>1011.769</v>
      </c>
      <c r="DR21" s="44">
        <v>1010.1500000000002</v>
      </c>
      <c r="DS21" s="46">
        <v>1024.6730000000002</v>
      </c>
      <c r="DT21" s="45">
        <v>997.84600000000012</v>
      </c>
      <c r="DU21" s="44">
        <v>1010.741</v>
      </c>
      <c r="DV21" s="44">
        <v>1024.5990000000002</v>
      </c>
      <c r="DW21" s="46">
        <v>1047.319</v>
      </c>
      <c r="DX21" s="44">
        <v>1040.556</v>
      </c>
      <c r="DY21" s="44">
        <v>1083.3529999999998</v>
      </c>
      <c r="DZ21" s="44">
        <v>1087.164</v>
      </c>
      <c r="EA21" s="44">
        <v>1110.9209999999998</v>
      </c>
      <c r="EB21" s="45">
        <v>1116.674</v>
      </c>
      <c r="EC21" s="44">
        <v>1130.2370000000001</v>
      </c>
      <c r="ED21" s="44">
        <v>1120.5369999999998</v>
      </c>
      <c r="EE21" s="46">
        <v>1102.0570000000002</v>
      </c>
      <c r="EF21" s="44">
        <v>1121.864</v>
      </c>
      <c r="EG21" s="44">
        <v>1138.3600000000001</v>
      </c>
      <c r="EH21" s="44">
        <v>1151.931</v>
      </c>
      <c r="EI21" s="44">
        <v>1143.8489999999999</v>
      </c>
      <c r="EJ21" s="45">
        <v>1170.476003</v>
      </c>
      <c r="EK21" s="44">
        <v>1204.706494</v>
      </c>
      <c r="EL21" s="41">
        <v>1253.0139960000001</v>
      </c>
      <c r="EM21" s="43">
        <v>1258.1565899999998</v>
      </c>
      <c r="EN21" s="41">
        <v>1330.4981709999997</v>
      </c>
      <c r="EO21" s="41">
        <v>1427.5320470000001</v>
      </c>
      <c r="EP21" s="41">
        <v>1522.230155</v>
      </c>
      <c r="EQ21" s="41">
        <f>+[5]JUN15!$S$36+[5]JUN15!$S$43+[5]JUN15!$S$49</f>
        <v>1496.1017330000002</v>
      </c>
      <c r="ER21" s="42">
        <f>+[5]SEP15!$R$35+[5]SEP15!$R$42+[5]SEP15!$R$48+[1]A9!FL13+[1]A9!FL20</f>
        <v>1563.1772510000001</v>
      </c>
      <c r="ES21" s="41">
        <f>+[5]DEC15!$R$35+[5]DEC15!$R$42+[5]DEC15!$R$48+[1]A9!FO13+[1]A9!FO20</f>
        <v>1578.167203</v>
      </c>
      <c r="ET21" s="41">
        <f>+[4]MAR16!$R$35+[4]MAR16!$R$42+[4]MAR16!$R$48+[1]A9!FR13+[1]A9!FR20</f>
        <v>1622.025693</v>
      </c>
      <c r="EU21" s="43">
        <f>+[4]JUN16!$R$35+[4]JUN16!$R$42+[4]JUN16!$R$48+[1]A9!FU13+[1]A9!FU20</f>
        <v>1642.3372349999997</v>
      </c>
      <c r="EV21" s="41">
        <f>+[4]SEP16!$R$35+[4]SEP16!$R$42+[4]SEP16!$R$48+[1]A9!FX13+[1]A9!FX20</f>
        <v>1734.3454749999999</v>
      </c>
      <c r="EW21" s="41">
        <f>+[4]DEC16!$R$35+[4]DEC16!$R$42+[4]DEC16!$R$48+[1]A9!GA13+[1]A9!GA20</f>
        <v>1782.099539</v>
      </c>
      <c r="EX21" s="41">
        <f>+[3]MAR17!$R$35+[3]MAR17!$R$42+[3]MAR17!$R$48+[1]A9!GD13+[1]A9!GD20</f>
        <v>1795.3568299999999</v>
      </c>
      <c r="EY21" s="41">
        <f>+[3]JUN17!$R$35+[3]JUN17!$R$42+[3]JUN17!$R$48+[1]A9!GE13+[1]A9!GE20</f>
        <v>1801.1096879999998</v>
      </c>
      <c r="EZ21" s="42">
        <f>+[3]SEP17!$R$35+[3]SEP17!$R$42+[3]SEP17!$R$48+[1]A9!GF13+[1]A9!GF20</f>
        <v>1818.50469</v>
      </c>
      <c r="FA21" s="41">
        <f>+[3]DEC17!$R$35+[3]DEC17!$R$42+[3]DEC17!$R$48+[1]A9!GM13+[1]A9!GM20</f>
        <v>1828.3979529999999</v>
      </c>
      <c r="FB21" s="41">
        <f>+[1]MAR18!$R$35+[1]MAR18!$R$42+[1]MAR18!$R$48+[1]A9!GP13+[1]A9!GP20</f>
        <v>1813.3947660000001</v>
      </c>
      <c r="FC21" s="43">
        <f>+[1]JUN18!$R$35+[1]JUN18!$R$42+[1]JUN18!$R$48+[1]A9!GS13+[1]A9!GS20</f>
        <v>2352.6967949999998</v>
      </c>
      <c r="FD21" s="41">
        <f>+[1]SEP18!$R$35+[1]SEP18!$R$42+[1]SEP18!$R$48+[1]A9!GK13+[1]A9!GK20</f>
        <v>2423.9196169999996</v>
      </c>
      <c r="FE21" s="41">
        <f>+[1]DEC18!$R$35+[1]DEC18!$R$42+[1]DEC18!$R$48+[1]A9!$GY$13+[1]A9!$GY$20+[1]A9!$GY$17+[1]DEC18!$R$87+[1]DEC18!$R$89+[1]DEC18!$R$90+[1]DEC18!$R$93+[1]DEC18!$R$94+[1]DEC18!$R$95+[1]DEC18!$R$96+[1]DEC18!$R$107</f>
        <v>2589.9205330000004</v>
      </c>
      <c r="FF21" s="41">
        <f>+[1]MAR19!$R$35+[1]MAR19!$R$42+[1]MAR19!$R$48+[1]A9!$HB$13+[1]A9!$HB$20+[1]A9!$HB$17+[1]MAR19!$R$87+[1]MAR19!$R$89+[1]MAR19!$R$90+[1]MAR19!$R$93+[1]MAR19!$R$94+[1]MAR19!$R$95+[1]MAR19!$R$96+[1]MAR19!$R$107</f>
        <v>2064.2920909999998</v>
      </c>
      <c r="FG21" s="41">
        <f>+[1]JUN19!$R$35+[1]JUN19!$R$42+[1]JUN19!$R$48+[1]A9!$HE$13+[1]A9!$HE$20+[1]A9!$HE$17+[1]JUN19!$R$87+[1]JUN19!$R$89+[1]JUN19!$R$90+[1]JUN19!$R$93+[1]JUN19!$R$94+[1]JUN19!$R$95+[1]JUN19!$R$96+[1]JUN19!$R$107</f>
        <v>2087.4997830000002</v>
      </c>
      <c r="FH21" s="42">
        <f>+[1]SEP19!$R$35+[1]SEP19!$R$42+[1]SEP19!$R$48+[1]A9!$HH$13+[1]A9!$HH$20+[1]A9!$HH$17+[1]SEP19!$R$87+[1]SEP19!$R$89+[1]SEP19!$R$90+[1]SEP19!$R$93+[1]SEP19!$R$94+[1]SEP19!$R$95+[1]SEP19!$R$96+[1]SEP19!$R$107</f>
        <v>2153.7571520000001</v>
      </c>
      <c r="FI21" s="41">
        <f>+[1]DEC19!$R$35+[1]DEC19!$R$42+[1]DEC19!$R$48+[1]A9!$HK$13+[1]A9!$HK$20+[1]A9!$HK$17+[1]DEC19!$R$87+[1]DEC19!$R$89+[1]DEC19!$R$90+[1]DEC19!$R$93+[1]DEC19!$R$94+[1]DEC19!$R$95+[1]DEC19!$R$96+[1]DEC19!$R$107</f>
        <v>2090.4108495366436</v>
      </c>
      <c r="FJ21" s="41">
        <f>+[1]MAR20!$R$35+[1]MAR20!$R$42+[1]MAR20!$R$48+[1]A9!$HN$13+[1]A9!$HN$20+[1]A9!$HN$17+[1]MAR20!$R$87+[1]MAR20!$R$89+[1]MAR20!$R$90+[1]MAR20!$R$93+[1]MAR20!$R$94+[1]MAR20!$R$95+[1]MAR20!$R$96+[1]MAR20!$R$107</f>
        <v>2163.1504146218936</v>
      </c>
      <c r="FK21" s="43">
        <f>+[1]JUN20!$R$35+[1]JUN20!$R$42+[1]JUN20!$R$48+[1]A9!$HQ$13+[1]A9!$HQ$20+[1]A9!$HQ$17+[1]JUN20!$R$87+[1]JUN20!$R$89+[1]JUN20!$R$90+[1]JUN20!$R$93+[1]JUN20!$R$94+[1]JUN20!$R$95+[1]JUN20!$R$96+[1]JUN20!$R$107</f>
        <v>2151.8583284730635</v>
      </c>
      <c r="FL21" s="41">
        <f>[1]A9!HT13+[1]A9!HT17+[1]A9!HT20+[1]SEP20!C35+[1]SEP20!H35+[1]SEP20!H42+[1]SEP20!H48+[1]SEP20!H95+[1]SEP20!H96+[1]SEP20!H107+[1]SEP20!P35+[1]SEP20!P42+[1]SEP20!P48</f>
        <v>2160.1893173010012</v>
      </c>
      <c r="FM21" s="41">
        <f>[1]A9!$HW$13+[1]A9!$HW$17+[1]A9!$HW$20+[1]DEC20!$C$35+[1]DEC20!$H$35+[1]DEC20!$H$42+[1]DEC20!$H$48+[1]DEC20!$H$95+[1]DEC20!$H$96+[1]DEC20!$H$107+[2]COMBINclaimsSHC!$FE$6+[2]COMBINclaimsSHC!$FE$10+[2]COMBINclaimsSHC!$FE$14+[1]DEC20!$O$35+[1]DEC20!$O$42+[1]DEC20!$O$48+[1]DEC20!$O$107+[1]DEC20!$L$35+[1]DEC20!$L$42+[1]DEC20!$L$48+[1]DEC20!$L$107+[1]DEC20!$M$35+[1]DEC20!$M$42+[1]DEC20!$M$48+[1]DEC20!$M$107+[1]DEC20!$N$35+[1]DEC20!$N$42+[1]DEC20!$N$48+[1]DEC20!$N$107</f>
        <v>2206.8172452173908</v>
      </c>
      <c r="FN21" s="41">
        <f>+[1]MAR21!Q35+[1]MAR21!Q42+[1]MAR21!Q48+[1]MAR21!Q95+[1]MAR21!Q96+[1]MAR21!Q107+[1]A9!HZ13+[1]A9!HZ17+[1]A9!HZ20+([1]MAR21!$C$35)</f>
        <v>2188.747208272704</v>
      </c>
      <c r="FO21" s="41">
        <f>+[1]JUN21!R35+[1]JUN21!R42+[1]JUN21!R48+[1]JUN21!R95+[1]JUN21!R96+[1]JUN21!R107+[1]A9!IC13+[1]A9!IC17+[1]A9!IC20</f>
        <v>2186.7623553020753</v>
      </c>
      <c r="FP21" s="42">
        <f>+[1]SEP21!$R$35+[1]SEP21!$R$42+[1]SEP21!$R$48+[1]SEP21!$R$95+[1]SEP21!$R$96+[1]SEP21!$R$107+[1]A9!IF13+[1]A9!IF17+[1]A9!IF20</f>
        <v>2259.0010240000001</v>
      </c>
      <c r="FQ21" s="41">
        <f>+[1]DEC21!$R$35+[1]DEC21!$R$42+[1]DEC21!$R$48+[1]DEC21!$R$95+[1]DEC21!$R$96+[1]DEC21!$R$107+[1]A9!II13+[1]A9!II17+[1]A9!II20</f>
        <v>2301.3315880000005</v>
      </c>
      <c r="FR21" s="41">
        <f>+[1]MAR22!$R$35+[1]MAR22!$R$42+[1]MAR22!$R$48+[1]MAR22!$R$95+[1]MAR22!$R$96+[1]MAR22!$R$107+[1]A9!IL13+[1]A9!IL17+[1]A9!IL20</f>
        <v>2303.6351470000004</v>
      </c>
      <c r="FS21" s="43">
        <f>+[1]JUN22!$R$35+[1]JUN22!$R$42+[1]JUN22!$R$48+[1]JUN22!$R$95+[1]JUN22!$R$96+[1]JUN22!$R$107+[1]A9!IO13+[1]A9!IO17+[1]A9!IO20</f>
        <v>2306.9657239999997</v>
      </c>
      <c r="FT21" s="41">
        <f>+[1]SEP22!$R$35+[1]SEP22!$R$42+[1]SEP22!$R$48+[1]SEP22!$R$95+[1]SEP22!$R$96+[1]SEP22!$R$107+[1]A9!IR13+[1]A9!IR17+[1]A9!IR20</f>
        <v>2310.1011550000003</v>
      </c>
      <c r="FU21" s="41">
        <f>+[1]DEC22!$R$35+[1]DEC22!$R$42+[1]DEC22!$R$48+[1]DEC22!$R$95+[1]DEC22!$R$96+[1]DEC22!$R$107+[1]A9!IU13+[1]A9!IU17+[1]A9!IU20</f>
        <v>2315.8152709999995</v>
      </c>
      <c r="FV21" s="41">
        <f>+[1]MAR23!$Q$35+[1]MAR23!$Q$42+[1]MAR23!$Q$48+[1]MAR23!$Q$95+[1]MAR23!$Q$96+[1]MAR23!$Q$107+[1]A9!IX13+[1]A9!IX17+[1]A9!IX20</f>
        <v>2298.0836480000003</v>
      </c>
      <c r="FW21" s="41">
        <f>+[1]JUN23!$Q$35+[1]JUN23!$Q$42+[1]JUN23!$Q$48+[1]JUN23!$Q$95+[1]JUN23!$Q$96+[1]JUN23!$Q$107+[1]A9!JA13+[1]A9!JA17+[1]A9!JA20</f>
        <v>2301.8841829999997</v>
      </c>
      <c r="FX21" s="42">
        <f>+[1]SEP23!$Q$35+[1]SEP23!$Q$42+[1]SEP23!$Q$48+[1]SEP23!$Q$95+[1]SEP23!$Q$96+[1]SEP23!$Q$107+[1]A9!JD13+[1]A9!JD17+[1]A9!JD20</f>
        <v>2349.5266329999999</v>
      </c>
      <c r="FY21" s="41">
        <f>+[1]DEC23!$Q$35+[1]DEC23!$Q$42+[1]DEC23!$Q$48+[1]DEC23!$Q$95+[1]DEC23!$Q$96+[1]DEC23!$Q$107+[1]A9!JG13+[1]A9!JG17+[1]A9!JG20</f>
        <v>2348.7077030000005</v>
      </c>
      <c r="FZ21" s="41">
        <v>2356.3080420000001</v>
      </c>
      <c r="GA21" s="43">
        <v>2356.3081029999998</v>
      </c>
      <c r="GB21" s="42">
        <v>2451.7902403399999</v>
      </c>
      <c r="GC21" s="41">
        <v>2501.4958483639998</v>
      </c>
      <c r="GD21" s="41">
        <v>2588.6250844699998</v>
      </c>
      <c r="GE21" s="41">
        <v>2533.9625299999993</v>
      </c>
      <c r="GF21" s="40">
        <v>2561.5698570000004</v>
      </c>
      <c r="GG21" s="5"/>
      <c r="GH21" s="5"/>
    </row>
    <row r="22" spans="1:194" ht="12" customHeight="1" x14ac:dyDescent="0.2">
      <c r="A22" s="36"/>
      <c r="B22" s="39"/>
      <c r="C22" s="36"/>
      <c r="D22" s="37"/>
      <c r="E22" s="37"/>
      <c r="F22" s="38"/>
      <c r="G22" s="37"/>
      <c r="H22" s="37"/>
      <c r="I22" s="37"/>
      <c r="J22" s="37"/>
      <c r="K22" s="36"/>
      <c r="L22" s="29"/>
      <c r="M22" s="29"/>
      <c r="N22" s="34"/>
      <c r="O22" s="29"/>
      <c r="P22" s="29"/>
      <c r="Q22" s="29"/>
      <c r="R22" s="29"/>
      <c r="S22" s="35"/>
      <c r="T22" s="29"/>
      <c r="U22" s="29"/>
      <c r="V22" s="34"/>
      <c r="W22" s="29"/>
      <c r="X22" s="29"/>
      <c r="Y22" s="29"/>
      <c r="Z22" s="29"/>
      <c r="AA22" s="35"/>
      <c r="AB22" s="29"/>
      <c r="AC22" s="29"/>
      <c r="AD22" s="34"/>
      <c r="AE22" s="35"/>
      <c r="AF22" s="29"/>
      <c r="AG22" s="29"/>
      <c r="AH22" s="34"/>
      <c r="AI22" s="29"/>
      <c r="AJ22" s="29"/>
      <c r="AK22" s="29"/>
      <c r="AL22" s="29"/>
      <c r="AM22" s="35"/>
      <c r="AN22" s="29"/>
      <c r="AO22" s="29"/>
      <c r="AP22" s="34"/>
      <c r="AQ22" s="29"/>
      <c r="AR22" s="29"/>
      <c r="AS22" s="29"/>
      <c r="AT22" s="29"/>
      <c r="AU22" s="35"/>
      <c r="AV22" s="29"/>
      <c r="AW22" s="29"/>
      <c r="AX22" s="34"/>
      <c r="AY22" s="29"/>
      <c r="AZ22" s="29"/>
      <c r="BA22" s="29"/>
      <c r="BB22" s="29"/>
      <c r="BC22" s="35"/>
      <c r="BD22" s="29"/>
      <c r="BE22" s="29"/>
      <c r="BF22" s="34"/>
      <c r="BG22" s="35"/>
      <c r="BH22" s="29"/>
      <c r="BI22" s="29"/>
      <c r="BJ22" s="34"/>
      <c r="BK22" s="29"/>
      <c r="BL22" s="29"/>
      <c r="BM22" s="29"/>
      <c r="BN22" s="34"/>
      <c r="BO22" s="29"/>
      <c r="BP22" s="29"/>
      <c r="BQ22" s="29"/>
      <c r="BR22" s="34"/>
      <c r="BS22" s="29"/>
      <c r="BT22" s="29"/>
      <c r="BU22" s="29"/>
      <c r="BV22" s="34"/>
      <c r="BW22" s="29"/>
      <c r="BX22" s="31"/>
      <c r="BY22" s="31"/>
      <c r="BZ22" s="33"/>
      <c r="CA22" s="32"/>
      <c r="CB22" s="31"/>
      <c r="CC22" s="31"/>
      <c r="CD22" s="31"/>
      <c r="CE22" s="32"/>
      <c r="CF22" s="31"/>
      <c r="CG22" s="31"/>
      <c r="CH22" s="31"/>
      <c r="CI22" s="32"/>
      <c r="CJ22" s="31"/>
      <c r="CK22" s="31"/>
      <c r="CL22" s="117"/>
      <c r="CM22" s="32"/>
      <c r="CN22" s="31"/>
      <c r="CO22" s="31"/>
      <c r="CP22" s="31"/>
      <c r="CQ22" s="30"/>
      <c r="CR22" s="29"/>
      <c r="CS22" s="29"/>
      <c r="CT22" s="26"/>
      <c r="CU22" s="27"/>
      <c r="CV22" s="26"/>
      <c r="CW22" s="26"/>
      <c r="CX22" s="26"/>
      <c r="CY22" s="26"/>
      <c r="CZ22" s="28"/>
      <c r="DA22" s="26"/>
      <c r="DB22" s="26"/>
      <c r="DC22" s="27"/>
      <c r="DD22" s="26"/>
      <c r="DE22" s="26"/>
      <c r="DF22" s="26"/>
      <c r="DG22" s="26"/>
      <c r="DH22" s="28"/>
      <c r="DI22" s="26"/>
      <c r="DJ22" s="26"/>
      <c r="DK22" s="27"/>
      <c r="DL22" s="26"/>
      <c r="DM22" s="26"/>
      <c r="DN22" s="26"/>
      <c r="DO22" s="26"/>
      <c r="DP22" s="28"/>
      <c r="DQ22" s="26"/>
      <c r="DR22" s="26"/>
      <c r="DS22" s="27"/>
      <c r="DT22" s="28"/>
      <c r="DU22" s="26"/>
      <c r="DV22" s="26"/>
      <c r="DW22" s="27"/>
      <c r="DX22" s="26"/>
      <c r="DY22" s="26"/>
      <c r="DZ22" s="26"/>
      <c r="EA22" s="26"/>
      <c r="EB22" s="28"/>
      <c r="EC22" s="26"/>
      <c r="ED22" s="26"/>
      <c r="EE22" s="27"/>
      <c r="EF22" s="26"/>
      <c r="EG22" s="26"/>
      <c r="EH22" s="26"/>
      <c r="EI22" s="26"/>
      <c r="EJ22" s="28"/>
      <c r="EK22" s="26"/>
      <c r="EL22" s="26"/>
      <c r="EM22" s="27"/>
      <c r="EN22" s="26"/>
      <c r="EO22" s="26"/>
      <c r="EP22" s="26"/>
      <c r="EQ22" s="26"/>
      <c r="ER22" s="28"/>
      <c r="ES22" s="26"/>
      <c r="ET22" s="26"/>
      <c r="EU22" s="27"/>
      <c r="EV22" s="26"/>
      <c r="EW22" s="26"/>
      <c r="EX22" s="26"/>
      <c r="EY22" s="26"/>
      <c r="EZ22" s="28"/>
      <c r="FA22" s="26"/>
      <c r="FB22" s="26"/>
      <c r="FC22" s="27"/>
      <c r="FD22" s="26"/>
      <c r="FE22" s="26"/>
      <c r="FF22" s="26"/>
      <c r="FG22" s="23"/>
      <c r="FH22" s="25"/>
      <c r="FI22" s="23"/>
      <c r="FJ22" s="23"/>
      <c r="FK22" s="24"/>
      <c r="FL22" s="23"/>
      <c r="FM22" s="23"/>
      <c r="FN22" s="22"/>
      <c r="FO22" s="19"/>
      <c r="FP22" s="20"/>
      <c r="FQ22" s="19"/>
      <c r="FR22" s="19"/>
      <c r="FS22" s="21"/>
      <c r="FT22" s="19"/>
      <c r="FU22" s="19"/>
      <c r="FV22" s="19"/>
      <c r="FW22" s="19"/>
      <c r="FX22" s="20"/>
      <c r="FY22" s="19"/>
      <c r="FZ22" s="19"/>
      <c r="GA22" s="21"/>
      <c r="GB22" s="20"/>
      <c r="GC22" s="19"/>
      <c r="GD22" s="19"/>
      <c r="GE22" s="19"/>
      <c r="GF22" s="18"/>
      <c r="GG22" s="5"/>
      <c r="GH22" s="5"/>
    </row>
    <row r="23" spans="1:194" ht="5.25" customHeight="1" x14ac:dyDescent="0.2">
      <c r="A23" s="17"/>
      <c r="B23" s="17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6"/>
      <c r="N23" s="16"/>
      <c r="O23" s="16"/>
      <c r="P23" s="16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118"/>
      <c r="CM23" s="8"/>
      <c r="CN23" s="8"/>
      <c r="CO23" s="8"/>
      <c r="CP23" s="8"/>
      <c r="CQ23" s="8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4"/>
      <c r="FH23" s="14"/>
      <c r="FI23" s="14"/>
      <c r="FJ23" s="14"/>
      <c r="FK23" s="14"/>
      <c r="FL23" s="14"/>
      <c r="FM23" s="14"/>
      <c r="FN23" s="6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</row>
    <row r="24" spans="1:194" ht="10.5" customHeight="1" x14ac:dyDescent="0.2">
      <c r="A24" s="15" t="s">
        <v>4</v>
      </c>
      <c r="B24" s="15" t="s">
        <v>3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118"/>
      <c r="CM24" s="8"/>
      <c r="CN24" s="8"/>
      <c r="CO24" s="8"/>
      <c r="CP24" s="8"/>
      <c r="CQ24" s="8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6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</row>
    <row r="25" spans="1:194" ht="11.25" customHeight="1" x14ac:dyDescent="0.2">
      <c r="A25" s="15" t="s">
        <v>2</v>
      </c>
      <c r="B25" s="15" t="s">
        <v>1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4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118"/>
      <c r="CM25" s="8"/>
      <c r="CN25" s="8"/>
      <c r="CO25" s="8"/>
      <c r="CP25" s="8"/>
      <c r="CQ25" s="8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 t="s">
        <v>0</v>
      </c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6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</row>
    <row r="26" spans="1:194" x14ac:dyDescent="0.2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118"/>
      <c r="CM26" s="8"/>
      <c r="CN26" s="8"/>
      <c r="CO26" s="8"/>
      <c r="CP26" s="8"/>
      <c r="CQ26" s="8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9"/>
      <c r="FJ26" s="7"/>
      <c r="FK26" s="7"/>
      <c r="FL26" s="7"/>
      <c r="FM26" s="7"/>
      <c r="FN26" s="6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</row>
    <row r="27" spans="1:194" x14ac:dyDescent="0.2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118"/>
      <c r="CM27" s="8"/>
      <c r="CN27" s="8"/>
      <c r="CO27" s="8"/>
      <c r="CP27" s="8"/>
      <c r="CQ27" s="8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9"/>
      <c r="FJ27" s="7"/>
      <c r="FK27" s="7"/>
      <c r="FL27" s="7"/>
      <c r="FM27" s="7"/>
      <c r="FN27" s="6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</row>
    <row r="28" spans="1:194" x14ac:dyDescent="0.2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118"/>
      <c r="CM28" s="8"/>
      <c r="CN28" s="8"/>
      <c r="CO28" s="8"/>
      <c r="CP28" s="8"/>
      <c r="CQ28" s="8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9"/>
      <c r="FJ28" s="12"/>
      <c r="FK28" s="7"/>
      <c r="FL28" s="7"/>
      <c r="FM28" s="7"/>
      <c r="FN28" s="6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</row>
    <row r="29" spans="1:194" x14ac:dyDescent="0.2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118"/>
      <c r="CM29" s="8"/>
      <c r="CN29" s="8"/>
      <c r="CO29" s="8"/>
      <c r="CP29" s="8"/>
      <c r="CQ29" s="8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9"/>
      <c r="FJ29" s="7"/>
      <c r="FK29" s="7"/>
      <c r="FL29" s="7"/>
      <c r="FM29" s="7"/>
      <c r="FN29" s="6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</row>
    <row r="30" spans="1:194" x14ac:dyDescent="0.2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118"/>
      <c r="CM30" s="8"/>
      <c r="CN30" s="8"/>
      <c r="CO30" s="8"/>
      <c r="CP30" s="8"/>
      <c r="CQ30" s="8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9"/>
      <c r="FJ30" s="7"/>
      <c r="FK30" s="7"/>
      <c r="FL30" s="7"/>
      <c r="FM30" s="7"/>
      <c r="FN30" s="6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</row>
    <row r="31" spans="1:194" x14ac:dyDescent="0.2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118"/>
      <c r="CM31" s="8"/>
      <c r="CN31" s="8"/>
      <c r="CO31" s="8"/>
      <c r="CP31" s="8"/>
      <c r="CQ31" s="8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9"/>
      <c r="FJ31" s="7"/>
      <c r="FK31" s="7"/>
      <c r="FL31" s="7"/>
      <c r="FM31" s="7"/>
      <c r="FN31" s="6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</row>
    <row r="32" spans="1:194" x14ac:dyDescent="0.2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118"/>
      <c r="CM32" s="8"/>
      <c r="CN32" s="8"/>
      <c r="CO32" s="8"/>
      <c r="CP32" s="8"/>
      <c r="CQ32" s="8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9"/>
      <c r="FJ32" s="7"/>
      <c r="FK32" s="7"/>
      <c r="FL32" s="7"/>
      <c r="FM32" s="7"/>
      <c r="FN32" s="6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</row>
    <row r="33" spans="3:194" x14ac:dyDescent="0.2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118"/>
      <c r="CM33" s="8"/>
      <c r="CN33" s="8"/>
      <c r="CO33" s="8"/>
      <c r="CP33" s="8"/>
      <c r="CQ33" s="8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9"/>
      <c r="FJ33" s="7"/>
      <c r="FK33" s="7"/>
      <c r="FL33" s="7"/>
      <c r="FM33" s="7"/>
      <c r="FN33" s="6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</row>
    <row r="34" spans="3:194" x14ac:dyDescent="0.2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118"/>
      <c r="CM34" s="8"/>
      <c r="CN34" s="11"/>
      <c r="CO34" s="8"/>
      <c r="CP34" s="8"/>
      <c r="CQ34" s="8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9"/>
      <c r="FJ34" s="7"/>
      <c r="FK34" s="7"/>
      <c r="FL34" s="7"/>
      <c r="FM34" s="7"/>
      <c r="FN34" s="6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</row>
    <row r="35" spans="3:194" x14ac:dyDescent="0.2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118"/>
      <c r="CM35" s="8"/>
      <c r="CN35" s="8"/>
      <c r="CO35" s="8"/>
      <c r="CP35" s="8"/>
      <c r="CQ35" s="8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9"/>
      <c r="FJ35" s="9"/>
      <c r="FK35" s="7"/>
      <c r="FL35" s="7"/>
      <c r="FM35" s="7"/>
      <c r="FN35" s="6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</row>
    <row r="36" spans="3:194" x14ac:dyDescent="0.2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118"/>
      <c r="CM36" s="8"/>
      <c r="CN36" s="8"/>
      <c r="CO36" s="8"/>
      <c r="CP36" s="8"/>
      <c r="CQ36" s="8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10"/>
      <c r="FI36" s="9"/>
      <c r="FJ36" s="7"/>
      <c r="FK36" s="7"/>
      <c r="FL36" s="7"/>
      <c r="FM36" s="7"/>
      <c r="FN36" s="6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</row>
    <row r="37" spans="3:194" x14ac:dyDescent="0.2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118"/>
      <c r="CM37" s="8"/>
      <c r="CN37" s="8"/>
      <c r="CO37" s="8"/>
      <c r="CP37" s="8"/>
      <c r="CQ37" s="8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6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</row>
    <row r="38" spans="3:194" x14ac:dyDescent="0.2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118"/>
      <c r="CM38" s="8"/>
      <c r="CN38" s="8"/>
      <c r="CO38" s="8"/>
      <c r="CP38" s="8"/>
      <c r="CQ38" s="8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6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</row>
    <row r="39" spans="3:194" x14ac:dyDescent="0.2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118"/>
      <c r="CM39" s="8"/>
      <c r="CN39" s="8"/>
      <c r="CO39" s="8"/>
      <c r="CP39" s="8"/>
      <c r="CQ39" s="8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6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</row>
    <row r="40" spans="3:194" x14ac:dyDescent="0.2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118"/>
      <c r="CM40" s="8"/>
      <c r="CN40" s="8"/>
      <c r="CO40" s="8"/>
      <c r="CP40" s="8"/>
      <c r="CQ40" s="8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6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</row>
    <row r="41" spans="3:194" x14ac:dyDescent="0.2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118"/>
      <c r="CM41" s="8"/>
      <c r="CN41" s="8"/>
      <c r="CO41" s="8"/>
      <c r="CP41" s="8"/>
      <c r="CQ41" s="8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6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</row>
    <row r="42" spans="3:194" x14ac:dyDescent="0.2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118"/>
      <c r="CM42" s="8"/>
      <c r="CN42" s="8"/>
      <c r="CO42" s="8"/>
      <c r="CP42" s="8"/>
      <c r="CQ42" s="8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6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</row>
    <row r="43" spans="3:194" x14ac:dyDescent="0.2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118"/>
      <c r="CM43" s="8"/>
      <c r="CN43" s="8"/>
      <c r="CO43" s="8"/>
      <c r="CP43" s="8"/>
      <c r="CQ43" s="8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6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</row>
    <row r="44" spans="3:194" x14ac:dyDescent="0.2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118"/>
      <c r="CM44" s="8"/>
      <c r="CN44" s="8"/>
      <c r="CO44" s="8"/>
      <c r="CP44" s="8"/>
      <c r="CQ44" s="8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6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</row>
    <row r="45" spans="3:194" x14ac:dyDescent="0.2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118"/>
      <c r="CM45" s="8"/>
      <c r="CN45" s="8"/>
      <c r="CO45" s="8"/>
      <c r="CP45" s="8"/>
      <c r="CQ45" s="8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6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</row>
    <row r="46" spans="3:194" x14ac:dyDescent="0.2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118"/>
      <c r="CM46" s="8"/>
      <c r="CN46" s="8"/>
      <c r="CO46" s="8"/>
      <c r="CP46" s="8"/>
      <c r="CQ46" s="8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6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</row>
    <row r="47" spans="3:194" x14ac:dyDescent="0.2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118"/>
      <c r="CM47" s="8"/>
      <c r="CN47" s="8"/>
      <c r="CO47" s="8"/>
      <c r="CP47" s="8"/>
      <c r="CQ47" s="8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6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</row>
    <row r="48" spans="3:194" x14ac:dyDescent="0.2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118"/>
      <c r="CM48" s="8"/>
      <c r="CN48" s="8"/>
      <c r="CO48" s="8"/>
      <c r="CP48" s="8"/>
      <c r="CQ48" s="8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6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</row>
    <row r="49" spans="3:194" x14ac:dyDescent="0.2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118"/>
      <c r="CM49" s="8"/>
      <c r="CN49" s="8"/>
      <c r="CO49" s="8"/>
      <c r="CP49" s="8"/>
      <c r="CQ49" s="8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6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</row>
    <row r="50" spans="3:194" x14ac:dyDescent="0.2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118"/>
      <c r="CM50" s="8"/>
      <c r="CN50" s="8"/>
      <c r="CO50" s="8"/>
      <c r="CP50" s="8"/>
      <c r="CQ50" s="8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6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</row>
    <row r="51" spans="3:194" x14ac:dyDescent="0.2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118"/>
      <c r="CM51" s="8"/>
      <c r="CN51" s="8"/>
      <c r="CO51" s="8"/>
      <c r="CP51" s="8"/>
      <c r="CQ51" s="8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6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</row>
    <row r="52" spans="3:194" x14ac:dyDescent="0.2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118"/>
      <c r="CM52" s="8"/>
      <c r="CN52" s="8"/>
      <c r="CO52" s="8"/>
      <c r="CP52" s="8"/>
      <c r="CQ52" s="8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6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</row>
    <row r="53" spans="3:194" x14ac:dyDescent="0.2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118"/>
      <c r="CM53" s="8"/>
      <c r="CN53" s="8"/>
      <c r="CO53" s="8"/>
      <c r="CP53" s="8"/>
      <c r="CQ53" s="8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6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</row>
    <row r="54" spans="3:194" x14ac:dyDescent="0.2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118"/>
      <c r="CM54" s="8"/>
      <c r="CN54" s="8"/>
      <c r="CO54" s="8"/>
      <c r="CP54" s="8"/>
      <c r="CQ54" s="8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6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</row>
    <row r="55" spans="3:194" x14ac:dyDescent="0.2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118"/>
      <c r="CM55" s="8"/>
      <c r="CN55" s="8"/>
      <c r="CO55" s="8"/>
      <c r="CP55" s="8"/>
      <c r="CQ55" s="8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6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</row>
    <row r="56" spans="3:194" x14ac:dyDescent="0.2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118"/>
      <c r="CM56" s="8"/>
      <c r="CN56" s="8"/>
      <c r="CO56" s="8"/>
      <c r="CP56" s="8"/>
      <c r="CQ56" s="8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6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</row>
    <row r="57" spans="3:194" x14ac:dyDescent="0.2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118"/>
      <c r="CM57" s="8"/>
      <c r="CN57" s="8"/>
      <c r="CO57" s="8"/>
      <c r="CP57" s="8"/>
      <c r="CQ57" s="8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6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</row>
    <row r="58" spans="3:194" x14ac:dyDescent="0.2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118"/>
      <c r="CM58" s="8"/>
      <c r="CN58" s="8"/>
      <c r="CO58" s="8"/>
      <c r="CP58" s="8"/>
      <c r="CQ58" s="8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6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</row>
    <row r="59" spans="3:194" x14ac:dyDescent="0.2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118"/>
      <c r="CM59" s="8"/>
      <c r="CN59" s="8"/>
      <c r="CO59" s="8"/>
      <c r="CP59" s="8"/>
      <c r="CQ59" s="8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6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</row>
    <row r="60" spans="3:194" x14ac:dyDescent="0.2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118"/>
      <c r="CM60" s="8"/>
      <c r="CN60" s="8"/>
      <c r="CO60" s="8"/>
      <c r="CP60" s="8"/>
      <c r="CQ60" s="8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6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</row>
    <row r="61" spans="3:194" x14ac:dyDescent="0.2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118"/>
      <c r="CM61" s="8"/>
      <c r="CN61" s="8"/>
      <c r="CO61" s="8"/>
      <c r="CP61" s="8"/>
      <c r="CQ61" s="8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6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</row>
    <row r="62" spans="3:194" x14ac:dyDescent="0.2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118"/>
      <c r="CM62" s="8"/>
      <c r="CN62" s="8"/>
      <c r="CO62" s="8"/>
      <c r="CP62" s="8"/>
      <c r="CQ62" s="8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6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</row>
    <row r="63" spans="3:194" x14ac:dyDescent="0.2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118"/>
      <c r="CM63" s="8"/>
      <c r="CN63" s="8"/>
      <c r="CO63" s="8"/>
      <c r="CP63" s="8"/>
      <c r="CQ63" s="8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6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</row>
    <row r="64" spans="3:194" x14ac:dyDescent="0.2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118"/>
      <c r="CM64" s="8"/>
      <c r="CN64" s="8"/>
      <c r="CO64" s="8"/>
      <c r="CP64" s="8"/>
      <c r="CQ64" s="8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6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</row>
    <row r="65" spans="3:194" x14ac:dyDescent="0.2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118"/>
      <c r="CM65" s="8"/>
      <c r="CN65" s="8"/>
      <c r="CO65" s="8"/>
      <c r="CP65" s="8"/>
      <c r="CQ65" s="8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6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</row>
    <row r="66" spans="3:194" x14ac:dyDescent="0.2"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118"/>
      <c r="CM66" s="8"/>
      <c r="CN66" s="8"/>
      <c r="CO66" s="8"/>
      <c r="CP66" s="8"/>
      <c r="CQ66" s="8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6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</row>
    <row r="67" spans="3:194" x14ac:dyDescent="0.2"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118"/>
      <c r="CM67" s="8"/>
      <c r="CN67" s="8"/>
      <c r="CO67" s="8"/>
      <c r="CP67" s="8"/>
      <c r="CQ67" s="8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6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</row>
    <row r="68" spans="3:194" x14ac:dyDescent="0.2"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118"/>
      <c r="CM68" s="8"/>
      <c r="CN68" s="8"/>
      <c r="CO68" s="8"/>
      <c r="CP68" s="8"/>
      <c r="CQ68" s="8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6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</row>
    <row r="69" spans="3:194" x14ac:dyDescent="0.2"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118"/>
      <c r="CM69" s="8"/>
      <c r="CN69" s="8"/>
      <c r="CO69" s="8"/>
      <c r="CP69" s="8"/>
      <c r="CQ69" s="8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6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</row>
    <row r="70" spans="3:194" x14ac:dyDescent="0.2"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118"/>
      <c r="CM70" s="8"/>
      <c r="CN70" s="8"/>
      <c r="CO70" s="8"/>
      <c r="CP70" s="8"/>
      <c r="CQ70" s="8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6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</row>
    <row r="71" spans="3:194" x14ac:dyDescent="0.2"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118"/>
      <c r="CM71" s="8"/>
      <c r="CN71" s="8"/>
      <c r="CO71" s="8"/>
      <c r="CP71" s="8"/>
      <c r="CQ71" s="8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6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</row>
    <row r="72" spans="3:194" x14ac:dyDescent="0.2"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118"/>
      <c r="CM72" s="8"/>
      <c r="CN72" s="8"/>
      <c r="CO72" s="8"/>
      <c r="CP72" s="8"/>
      <c r="CQ72" s="8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6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</row>
    <row r="73" spans="3:194" x14ac:dyDescent="0.2"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118"/>
      <c r="CM73" s="8"/>
      <c r="CN73" s="8"/>
      <c r="CO73" s="8"/>
      <c r="CP73" s="8"/>
      <c r="CQ73" s="8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6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</row>
    <row r="74" spans="3:194" x14ac:dyDescent="0.2"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118"/>
      <c r="CM74" s="8"/>
      <c r="CN74" s="8"/>
      <c r="CO74" s="8"/>
      <c r="CP74" s="8"/>
      <c r="CQ74" s="8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6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</row>
    <row r="75" spans="3:194" x14ac:dyDescent="0.2"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118"/>
      <c r="CM75" s="8"/>
      <c r="CN75" s="8"/>
      <c r="CO75" s="8"/>
      <c r="CP75" s="8"/>
      <c r="CQ75" s="8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6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</row>
    <row r="76" spans="3:194" x14ac:dyDescent="0.2"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118"/>
      <c r="CM76" s="8"/>
      <c r="CN76" s="8"/>
      <c r="CO76" s="8"/>
      <c r="CP76" s="8"/>
      <c r="CQ76" s="8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6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</row>
    <row r="77" spans="3:194" x14ac:dyDescent="0.2"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118"/>
      <c r="CM77" s="8"/>
      <c r="CN77" s="8"/>
      <c r="CO77" s="8"/>
      <c r="CP77" s="8"/>
      <c r="CQ77" s="8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6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</row>
    <row r="78" spans="3:194" x14ac:dyDescent="0.2"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118"/>
      <c r="CM78" s="8"/>
      <c r="CN78" s="8"/>
      <c r="CO78" s="8"/>
      <c r="CP78" s="8"/>
      <c r="CQ78" s="8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6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</row>
    <row r="79" spans="3:194" x14ac:dyDescent="0.2"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118"/>
      <c r="CM79" s="8"/>
      <c r="CN79" s="8"/>
      <c r="CO79" s="8"/>
      <c r="CP79" s="8"/>
      <c r="CQ79" s="8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6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</row>
    <row r="80" spans="3:194" x14ac:dyDescent="0.2"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118"/>
      <c r="CM80" s="8"/>
      <c r="CN80" s="8"/>
      <c r="CO80" s="8"/>
      <c r="CP80" s="8"/>
      <c r="CQ80" s="8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6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</row>
    <row r="81" spans="3:194" x14ac:dyDescent="0.2"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118"/>
      <c r="CM81" s="8"/>
      <c r="CN81" s="8"/>
      <c r="CO81" s="8"/>
      <c r="CP81" s="8"/>
      <c r="CQ81" s="8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6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</row>
    <row r="82" spans="3:194" x14ac:dyDescent="0.2"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118"/>
      <c r="CM82" s="8"/>
      <c r="CN82" s="8"/>
      <c r="CO82" s="8"/>
      <c r="CP82" s="8"/>
      <c r="CQ82" s="8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6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</row>
    <row r="83" spans="3:194" x14ac:dyDescent="0.2"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118"/>
      <c r="CM83" s="8"/>
      <c r="CN83" s="8"/>
      <c r="CO83" s="8"/>
      <c r="CP83" s="8"/>
      <c r="CQ83" s="8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6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</row>
    <row r="84" spans="3:194" x14ac:dyDescent="0.2"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118"/>
      <c r="CM84" s="8"/>
      <c r="CN84" s="8"/>
      <c r="CO84" s="8"/>
      <c r="CP84" s="8"/>
      <c r="CQ84" s="8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6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</row>
    <row r="85" spans="3:194" x14ac:dyDescent="0.2"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118"/>
      <c r="CM85" s="8"/>
      <c r="CN85" s="8"/>
      <c r="CO85" s="8"/>
      <c r="CP85" s="8"/>
      <c r="CQ85" s="8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6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</row>
    <row r="86" spans="3:194" x14ac:dyDescent="0.2"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118"/>
      <c r="CM86" s="8"/>
      <c r="CN86" s="8"/>
      <c r="CO86" s="8"/>
      <c r="CP86" s="8"/>
      <c r="CQ86" s="8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6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</row>
    <row r="87" spans="3:194" x14ac:dyDescent="0.2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118"/>
      <c r="CM87" s="8"/>
      <c r="CN87" s="8"/>
      <c r="CO87" s="8"/>
      <c r="CP87" s="8"/>
      <c r="CQ87" s="8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6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</row>
    <row r="88" spans="3:194" x14ac:dyDescent="0.2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118"/>
      <c r="CM88" s="8"/>
      <c r="CN88" s="8"/>
      <c r="CO88" s="8"/>
      <c r="CP88" s="8"/>
      <c r="CQ88" s="8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6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</row>
    <row r="89" spans="3:194" x14ac:dyDescent="0.2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118"/>
      <c r="CM89" s="8"/>
      <c r="CN89" s="8"/>
      <c r="CO89" s="8"/>
      <c r="CP89" s="8"/>
      <c r="CQ89" s="8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6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</row>
    <row r="90" spans="3:194" x14ac:dyDescent="0.2"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118"/>
      <c r="CM90" s="8"/>
      <c r="CN90" s="8"/>
      <c r="CO90" s="8"/>
      <c r="CP90" s="8"/>
      <c r="CQ90" s="8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6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</row>
    <row r="91" spans="3:194" x14ac:dyDescent="0.2"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118"/>
      <c r="CM91" s="8"/>
      <c r="CN91" s="8"/>
      <c r="CO91" s="8"/>
      <c r="CP91" s="8"/>
      <c r="CQ91" s="8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6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</row>
    <row r="92" spans="3:194" x14ac:dyDescent="0.2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118"/>
      <c r="CM92" s="8"/>
      <c r="CN92" s="8"/>
      <c r="CO92" s="8"/>
      <c r="CP92" s="8"/>
      <c r="CQ92" s="8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6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</row>
    <row r="93" spans="3:194" x14ac:dyDescent="0.2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118"/>
      <c r="CM93" s="8"/>
      <c r="CN93" s="8"/>
      <c r="CO93" s="8"/>
      <c r="CP93" s="8"/>
      <c r="CQ93" s="8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6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</row>
    <row r="94" spans="3:194" x14ac:dyDescent="0.2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118"/>
      <c r="CM94" s="8"/>
      <c r="CN94" s="8"/>
      <c r="CO94" s="8"/>
      <c r="CP94" s="8"/>
      <c r="CQ94" s="8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6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</row>
    <row r="95" spans="3:194" x14ac:dyDescent="0.2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118"/>
      <c r="CM95" s="8"/>
      <c r="CN95" s="8"/>
      <c r="CO95" s="8"/>
      <c r="CP95" s="8"/>
      <c r="CQ95" s="8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6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</row>
    <row r="96" spans="3:194" x14ac:dyDescent="0.2"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118"/>
      <c r="CM96" s="8"/>
      <c r="CN96" s="8"/>
      <c r="CO96" s="8"/>
      <c r="CP96" s="8"/>
      <c r="CQ96" s="8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6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</row>
    <row r="97" spans="3:194" x14ac:dyDescent="0.2"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118"/>
      <c r="CM97" s="8"/>
      <c r="CN97" s="8"/>
      <c r="CO97" s="8"/>
      <c r="CP97" s="8"/>
      <c r="CQ97" s="8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6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</row>
    <row r="98" spans="3:194" x14ac:dyDescent="0.2"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118"/>
      <c r="CM98" s="8"/>
      <c r="CN98" s="8"/>
      <c r="CO98" s="8"/>
      <c r="CP98" s="8"/>
      <c r="CQ98" s="8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6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</row>
    <row r="99" spans="3:194" x14ac:dyDescent="0.2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118"/>
      <c r="CM99" s="8"/>
      <c r="CN99" s="8"/>
      <c r="CO99" s="8"/>
      <c r="CP99" s="8"/>
      <c r="CQ99" s="8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6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</row>
    <row r="100" spans="3:194" x14ac:dyDescent="0.2"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118"/>
      <c r="CM100" s="8"/>
      <c r="CN100" s="8"/>
      <c r="CO100" s="8"/>
      <c r="CP100" s="8"/>
      <c r="CQ100" s="8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6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</row>
    <row r="101" spans="3:194" x14ac:dyDescent="0.2"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118"/>
      <c r="CM101" s="8"/>
      <c r="CN101" s="8"/>
      <c r="CO101" s="8"/>
      <c r="CP101" s="8"/>
      <c r="CQ101" s="8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6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</row>
    <row r="102" spans="3:194" x14ac:dyDescent="0.2"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118"/>
      <c r="CM102" s="8"/>
      <c r="CN102" s="8"/>
      <c r="CO102" s="8"/>
      <c r="CP102" s="8"/>
      <c r="CQ102" s="8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6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</row>
    <row r="103" spans="3:194" x14ac:dyDescent="0.2"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118"/>
      <c r="CM103" s="8"/>
      <c r="CN103" s="8"/>
      <c r="CO103" s="8"/>
      <c r="CP103" s="8"/>
      <c r="CQ103" s="8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6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</row>
    <row r="104" spans="3:194" x14ac:dyDescent="0.2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118"/>
      <c r="CM104" s="8"/>
      <c r="CN104" s="8"/>
      <c r="CO104" s="8"/>
      <c r="CP104" s="8"/>
      <c r="CQ104" s="8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6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</row>
    <row r="105" spans="3:194" x14ac:dyDescent="0.2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118"/>
      <c r="CM105" s="8"/>
      <c r="CN105" s="8"/>
      <c r="CO105" s="8"/>
      <c r="CP105" s="8"/>
      <c r="CQ105" s="8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6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</row>
    <row r="106" spans="3:194" x14ac:dyDescent="0.2"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118"/>
      <c r="CM106" s="8"/>
      <c r="CN106" s="8"/>
      <c r="CO106" s="8"/>
      <c r="CP106" s="8"/>
      <c r="CQ106" s="8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6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</row>
    <row r="107" spans="3:194" x14ac:dyDescent="0.2"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118"/>
      <c r="CM107" s="8"/>
      <c r="CN107" s="8"/>
      <c r="CO107" s="8"/>
      <c r="CP107" s="8"/>
      <c r="CQ107" s="8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6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</row>
    <row r="108" spans="3:194" x14ac:dyDescent="0.2"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118"/>
      <c r="CM108" s="8"/>
      <c r="CN108" s="8"/>
      <c r="CO108" s="8"/>
      <c r="CP108" s="8"/>
      <c r="CQ108" s="8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6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</row>
    <row r="109" spans="3:194" x14ac:dyDescent="0.2"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118"/>
      <c r="CM109" s="8"/>
      <c r="CN109" s="8"/>
      <c r="CO109" s="8"/>
      <c r="CP109" s="8"/>
      <c r="CQ109" s="8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6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</row>
    <row r="110" spans="3:194" x14ac:dyDescent="0.2"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118"/>
      <c r="CM110" s="8"/>
      <c r="CN110" s="8"/>
      <c r="CO110" s="8"/>
      <c r="CP110" s="8"/>
      <c r="CQ110" s="8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6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</row>
    <row r="111" spans="3:194" x14ac:dyDescent="0.2"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118"/>
      <c r="CM111" s="8"/>
      <c r="CN111" s="8"/>
      <c r="CO111" s="8"/>
      <c r="CP111" s="8"/>
      <c r="CQ111" s="8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6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</row>
    <row r="112" spans="3:194" x14ac:dyDescent="0.2"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118"/>
      <c r="CM112" s="8"/>
      <c r="CN112" s="8"/>
      <c r="CO112" s="8"/>
      <c r="CP112" s="8"/>
      <c r="CQ112" s="8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6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</row>
    <row r="113" spans="3:194" x14ac:dyDescent="0.2"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118"/>
      <c r="CM113" s="8"/>
      <c r="CN113" s="8"/>
      <c r="CO113" s="8"/>
      <c r="CP113" s="8"/>
      <c r="CQ113" s="8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6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</row>
    <row r="114" spans="3:194" x14ac:dyDescent="0.2"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118"/>
      <c r="CM114" s="8"/>
      <c r="CN114" s="8"/>
      <c r="CO114" s="8"/>
      <c r="CP114" s="8"/>
      <c r="CQ114" s="8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6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</row>
    <row r="115" spans="3:194" x14ac:dyDescent="0.2"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118"/>
      <c r="CM115" s="8"/>
      <c r="CN115" s="8"/>
      <c r="CO115" s="8"/>
      <c r="CP115" s="8"/>
      <c r="CQ115" s="8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6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</row>
    <row r="116" spans="3:194" x14ac:dyDescent="0.2"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118"/>
      <c r="CM116" s="8"/>
      <c r="CN116" s="8"/>
      <c r="CO116" s="8"/>
      <c r="CP116" s="8"/>
      <c r="CQ116" s="8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6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</row>
    <row r="117" spans="3:194" x14ac:dyDescent="0.2"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118"/>
      <c r="CM117" s="8"/>
      <c r="CN117" s="8"/>
      <c r="CO117" s="8"/>
      <c r="CP117" s="8"/>
      <c r="CQ117" s="8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6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</row>
    <row r="118" spans="3:194" x14ac:dyDescent="0.2"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118"/>
      <c r="CM118" s="8"/>
      <c r="CN118" s="8"/>
      <c r="CO118" s="8"/>
      <c r="CP118" s="8"/>
      <c r="CQ118" s="8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6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</row>
    <row r="119" spans="3:194" x14ac:dyDescent="0.2"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118"/>
      <c r="CM119" s="8"/>
      <c r="CN119" s="8"/>
      <c r="CO119" s="8"/>
      <c r="CP119" s="8"/>
      <c r="CQ119" s="8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6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</row>
    <row r="120" spans="3:194" x14ac:dyDescent="0.2"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118"/>
      <c r="CM120" s="8"/>
      <c r="CN120" s="8"/>
      <c r="CO120" s="8"/>
      <c r="CP120" s="8"/>
      <c r="CQ120" s="8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6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</row>
    <row r="121" spans="3:194" x14ac:dyDescent="0.2"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118"/>
      <c r="CM121" s="8"/>
      <c r="CN121" s="8"/>
      <c r="CO121" s="8"/>
      <c r="CP121" s="8"/>
      <c r="CQ121" s="8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6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</row>
    <row r="122" spans="3:194" x14ac:dyDescent="0.2"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118"/>
      <c r="CM122" s="8"/>
      <c r="CN122" s="8"/>
      <c r="CO122" s="8"/>
      <c r="CP122" s="8"/>
      <c r="CQ122" s="8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6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</row>
    <row r="123" spans="3:194" x14ac:dyDescent="0.2"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118"/>
      <c r="CM123" s="8"/>
      <c r="CN123" s="8"/>
      <c r="CO123" s="8"/>
      <c r="CP123" s="8"/>
      <c r="CQ123" s="8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6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</row>
    <row r="124" spans="3:194" x14ac:dyDescent="0.2"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118"/>
      <c r="CM124" s="8"/>
      <c r="CN124" s="8"/>
      <c r="CO124" s="8"/>
      <c r="CP124" s="8"/>
      <c r="CQ124" s="8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6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</row>
    <row r="125" spans="3:194" x14ac:dyDescent="0.2"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118"/>
      <c r="CM125" s="8"/>
      <c r="CN125" s="8"/>
      <c r="CO125" s="8"/>
      <c r="CP125" s="8"/>
      <c r="CQ125" s="8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6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</row>
    <row r="126" spans="3:194" x14ac:dyDescent="0.2"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118"/>
      <c r="CM126" s="8"/>
      <c r="CN126" s="8"/>
      <c r="CO126" s="8"/>
      <c r="CP126" s="8"/>
      <c r="CQ126" s="8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6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</row>
    <row r="127" spans="3:194" x14ac:dyDescent="0.2"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118"/>
      <c r="CM127" s="8"/>
      <c r="CN127" s="8"/>
      <c r="CO127" s="8"/>
      <c r="CP127" s="8"/>
      <c r="CQ127" s="8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6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</row>
    <row r="128" spans="3:194" x14ac:dyDescent="0.2"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118"/>
      <c r="CM128" s="8"/>
      <c r="CN128" s="8"/>
      <c r="CO128" s="8"/>
      <c r="CP128" s="8"/>
      <c r="CQ128" s="8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6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</row>
    <row r="129" spans="3:194" x14ac:dyDescent="0.2"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118"/>
      <c r="CM129" s="8"/>
      <c r="CN129" s="8"/>
      <c r="CO129" s="8"/>
      <c r="CP129" s="8"/>
      <c r="CQ129" s="8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6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</row>
    <row r="130" spans="3:194" x14ac:dyDescent="0.2"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118"/>
      <c r="CM130" s="8"/>
      <c r="CN130" s="8"/>
      <c r="CO130" s="8"/>
      <c r="CP130" s="8"/>
      <c r="CQ130" s="8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6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</row>
    <row r="131" spans="3:194" x14ac:dyDescent="0.2"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118"/>
      <c r="CM131" s="8"/>
      <c r="CN131" s="8"/>
      <c r="CO131" s="8"/>
      <c r="CP131" s="8"/>
      <c r="CQ131" s="8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6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</row>
    <row r="132" spans="3:194" x14ac:dyDescent="0.2"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118"/>
      <c r="CM132" s="8"/>
      <c r="CN132" s="8"/>
      <c r="CO132" s="8"/>
      <c r="CP132" s="8"/>
      <c r="CQ132" s="8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6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</row>
    <row r="133" spans="3:194" x14ac:dyDescent="0.2"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118"/>
      <c r="CM133" s="8"/>
      <c r="CN133" s="8"/>
      <c r="CO133" s="8"/>
      <c r="CP133" s="8"/>
      <c r="CQ133" s="8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/>
      <c r="FD133" s="7"/>
      <c r="FE133" s="7"/>
      <c r="FF133" s="7"/>
      <c r="FG133" s="7"/>
      <c r="FH133" s="7"/>
      <c r="FI133" s="7"/>
      <c r="FJ133" s="7"/>
      <c r="FK133" s="7"/>
      <c r="FL133" s="7"/>
      <c r="FM133" s="7"/>
      <c r="FN133" s="6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</row>
    <row r="134" spans="3:194" x14ac:dyDescent="0.2"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118"/>
      <c r="CM134" s="8"/>
      <c r="CN134" s="8"/>
      <c r="CO134" s="8"/>
      <c r="CP134" s="8"/>
      <c r="CQ134" s="8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  <c r="EX134" s="7"/>
      <c r="EY134" s="7"/>
      <c r="EZ134" s="7"/>
      <c r="FA134" s="7"/>
      <c r="FB134" s="7"/>
      <c r="FC134" s="7"/>
      <c r="FD134" s="7"/>
      <c r="FE134" s="7"/>
      <c r="FF134" s="7"/>
      <c r="FG134" s="7"/>
      <c r="FH134" s="7"/>
      <c r="FI134" s="7"/>
      <c r="FJ134" s="7"/>
      <c r="FK134" s="7"/>
      <c r="FL134" s="7"/>
      <c r="FM134" s="7"/>
      <c r="FN134" s="6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</row>
    <row r="135" spans="3:194" x14ac:dyDescent="0.2"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118"/>
      <c r="CM135" s="8"/>
      <c r="CN135" s="8"/>
      <c r="CO135" s="8"/>
      <c r="CP135" s="8"/>
      <c r="CQ135" s="8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6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</row>
    <row r="136" spans="3:194" x14ac:dyDescent="0.2"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118"/>
      <c r="CM136" s="8"/>
      <c r="CN136" s="8"/>
      <c r="CO136" s="8"/>
      <c r="CP136" s="8"/>
      <c r="CQ136" s="8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7"/>
      <c r="EZ136" s="7"/>
      <c r="FA136" s="7"/>
      <c r="FB136" s="7"/>
      <c r="FC136" s="7"/>
      <c r="FD136" s="7"/>
      <c r="FE136" s="7"/>
      <c r="FF136" s="7"/>
      <c r="FG136" s="7"/>
      <c r="FH136" s="7"/>
      <c r="FI136" s="7"/>
      <c r="FJ136" s="7"/>
      <c r="FK136" s="7"/>
      <c r="FL136" s="7"/>
      <c r="FM136" s="7"/>
      <c r="FN136" s="6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</row>
    <row r="137" spans="3:194" x14ac:dyDescent="0.2"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118"/>
      <c r="CM137" s="8"/>
      <c r="CN137" s="8"/>
      <c r="CO137" s="8"/>
      <c r="CP137" s="8"/>
      <c r="CQ137" s="8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6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</row>
    <row r="138" spans="3:194" x14ac:dyDescent="0.2"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118"/>
      <c r="CM138" s="8"/>
      <c r="CN138" s="8"/>
      <c r="CO138" s="8"/>
      <c r="CP138" s="8"/>
      <c r="CQ138" s="8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7"/>
      <c r="EZ138" s="7"/>
      <c r="FA138" s="7"/>
      <c r="FB138" s="7"/>
      <c r="FC138" s="7"/>
      <c r="FD138" s="7"/>
      <c r="FE138" s="7"/>
      <c r="FF138" s="7"/>
      <c r="FG138" s="7"/>
      <c r="FH138" s="7"/>
      <c r="FI138" s="7"/>
      <c r="FJ138" s="7"/>
      <c r="FK138" s="7"/>
      <c r="FL138" s="7"/>
      <c r="FM138" s="7"/>
      <c r="FN138" s="6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</row>
    <row r="139" spans="3:194" x14ac:dyDescent="0.2"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118"/>
      <c r="CM139" s="8"/>
      <c r="CN139" s="8"/>
      <c r="CO139" s="8"/>
      <c r="CP139" s="8"/>
      <c r="CQ139" s="8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  <c r="FL139" s="7"/>
      <c r="FM139" s="7"/>
      <c r="FN139" s="6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</row>
    <row r="140" spans="3:194" x14ac:dyDescent="0.2"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118"/>
      <c r="CM140" s="8"/>
      <c r="CN140" s="8"/>
      <c r="CO140" s="8"/>
      <c r="CP140" s="8"/>
      <c r="CQ140" s="8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  <c r="FL140" s="7"/>
      <c r="FM140" s="7"/>
      <c r="FN140" s="6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</row>
    <row r="141" spans="3:194" x14ac:dyDescent="0.2"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118"/>
      <c r="CM141" s="8"/>
      <c r="CN141" s="8"/>
      <c r="CO141" s="8"/>
      <c r="CP141" s="8"/>
      <c r="CQ141" s="8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6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</row>
    <row r="142" spans="3:194" x14ac:dyDescent="0.2"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118"/>
      <c r="CM142" s="8"/>
      <c r="CN142" s="8"/>
      <c r="CO142" s="8"/>
      <c r="CP142" s="8"/>
      <c r="CQ142" s="8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7"/>
      <c r="ES142" s="7"/>
      <c r="ET142" s="7"/>
      <c r="EU142" s="7"/>
      <c r="EV142" s="7"/>
      <c r="EW142" s="7"/>
      <c r="EX142" s="7"/>
      <c r="EY142" s="7"/>
      <c r="EZ142" s="7"/>
      <c r="FA142" s="7"/>
      <c r="FB142" s="7"/>
      <c r="FC142" s="7"/>
      <c r="FD142" s="7"/>
      <c r="FE142" s="7"/>
      <c r="FF142" s="7"/>
      <c r="FG142" s="7"/>
      <c r="FH142" s="7"/>
      <c r="FI142" s="7"/>
      <c r="FJ142" s="7"/>
      <c r="FK142" s="7"/>
      <c r="FL142" s="7"/>
      <c r="FM142" s="7"/>
      <c r="FN142" s="6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</row>
    <row r="143" spans="3:194" x14ac:dyDescent="0.2"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118"/>
      <c r="CM143" s="8"/>
      <c r="CN143" s="8"/>
      <c r="CO143" s="8"/>
      <c r="CP143" s="8"/>
      <c r="CQ143" s="8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6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</row>
    <row r="144" spans="3:194" x14ac:dyDescent="0.2"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118"/>
      <c r="CM144" s="8"/>
      <c r="CN144" s="8"/>
      <c r="CO144" s="8"/>
      <c r="CP144" s="8"/>
      <c r="CQ144" s="8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7"/>
      <c r="ES144" s="7"/>
      <c r="ET144" s="7"/>
      <c r="EU144" s="7"/>
      <c r="EV144" s="7"/>
      <c r="EW144" s="7"/>
      <c r="EX144" s="7"/>
      <c r="EY144" s="7"/>
      <c r="EZ144" s="7"/>
      <c r="FA144" s="7"/>
      <c r="FB144" s="7"/>
      <c r="FC144" s="7"/>
      <c r="FD144" s="7"/>
      <c r="FE144" s="7"/>
      <c r="FF144" s="7"/>
      <c r="FG144" s="7"/>
      <c r="FH144" s="7"/>
      <c r="FI144" s="7"/>
      <c r="FJ144" s="7"/>
      <c r="FK144" s="7"/>
      <c r="FL144" s="7"/>
      <c r="FM144" s="7"/>
      <c r="FN144" s="6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</row>
    <row r="145" spans="3:194" x14ac:dyDescent="0.2"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118"/>
      <c r="CM145" s="8"/>
      <c r="CN145" s="8"/>
      <c r="CO145" s="8"/>
      <c r="CP145" s="8"/>
      <c r="CQ145" s="8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6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</row>
    <row r="146" spans="3:194" x14ac:dyDescent="0.2"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118"/>
      <c r="CM146" s="8"/>
      <c r="CN146" s="8"/>
      <c r="CO146" s="8"/>
      <c r="CP146" s="8"/>
      <c r="CQ146" s="8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  <c r="FL146" s="7"/>
      <c r="FM146" s="7"/>
      <c r="FN146" s="6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</row>
    <row r="147" spans="3:194" x14ac:dyDescent="0.2"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118"/>
      <c r="CM147" s="8"/>
      <c r="CN147" s="8"/>
      <c r="CO147" s="8"/>
      <c r="CP147" s="8"/>
      <c r="CQ147" s="8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6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</row>
    <row r="148" spans="3:194" x14ac:dyDescent="0.2"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118"/>
      <c r="CM148" s="8"/>
      <c r="CN148" s="8"/>
      <c r="CO148" s="8"/>
      <c r="CP148" s="8"/>
      <c r="CQ148" s="8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7"/>
      <c r="ES148" s="7"/>
      <c r="ET148" s="7"/>
      <c r="EU148" s="7"/>
      <c r="EV148" s="7"/>
      <c r="EW148" s="7"/>
      <c r="EX148" s="7"/>
      <c r="EY148" s="7"/>
      <c r="EZ148" s="7"/>
      <c r="FA148" s="7"/>
      <c r="FB148" s="7"/>
      <c r="FC148" s="7"/>
      <c r="FD148" s="7"/>
      <c r="FE148" s="7"/>
      <c r="FF148" s="7"/>
      <c r="FG148" s="7"/>
      <c r="FH148" s="7"/>
      <c r="FI148" s="7"/>
      <c r="FJ148" s="7"/>
      <c r="FK148" s="7"/>
      <c r="FL148" s="7"/>
      <c r="FM148" s="7"/>
      <c r="FN148" s="6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</row>
    <row r="149" spans="3:194" x14ac:dyDescent="0.2"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118"/>
      <c r="CM149" s="8"/>
      <c r="CN149" s="8"/>
      <c r="CO149" s="8"/>
      <c r="CP149" s="8"/>
      <c r="CQ149" s="8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6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</row>
    <row r="150" spans="3:194" x14ac:dyDescent="0.2"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118"/>
      <c r="CM150" s="8"/>
      <c r="CN150" s="8"/>
      <c r="CO150" s="8"/>
      <c r="CP150" s="8"/>
      <c r="CQ150" s="8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/>
      <c r="DI150" s="7"/>
      <c r="DJ150" s="7"/>
      <c r="DK150" s="7"/>
      <c r="DL150" s="7"/>
      <c r="DM150" s="7"/>
      <c r="DN150" s="7"/>
      <c r="DO150" s="7"/>
      <c r="DP150" s="7"/>
      <c r="DQ150" s="7"/>
      <c r="DR150" s="7"/>
      <c r="DS150" s="7"/>
      <c r="DT150" s="7"/>
      <c r="DU150" s="7"/>
      <c r="DV150" s="7"/>
      <c r="DW150" s="7"/>
      <c r="DX150" s="7"/>
      <c r="DY150" s="7"/>
      <c r="DZ150" s="7"/>
      <c r="EA150" s="7"/>
      <c r="EB150" s="7"/>
      <c r="EC150" s="7"/>
      <c r="ED150" s="7"/>
      <c r="EE150" s="7"/>
      <c r="EF150" s="7"/>
      <c r="EG150" s="7"/>
      <c r="EH150" s="7"/>
      <c r="EI150" s="7"/>
      <c r="EJ150" s="7"/>
      <c r="EK150" s="7"/>
      <c r="EL150" s="7"/>
      <c r="EM150" s="7"/>
      <c r="EN150" s="7"/>
      <c r="EO150" s="7"/>
      <c r="EP150" s="7"/>
      <c r="EQ150" s="7"/>
      <c r="ER150" s="7"/>
      <c r="ES150" s="7"/>
      <c r="ET150" s="7"/>
      <c r="EU150" s="7"/>
      <c r="EV150" s="7"/>
      <c r="EW150" s="7"/>
      <c r="EX150" s="7"/>
      <c r="EY150" s="7"/>
      <c r="EZ150" s="7"/>
      <c r="FA150" s="7"/>
      <c r="FB150" s="7"/>
      <c r="FC150" s="7"/>
      <c r="FD150" s="7"/>
      <c r="FE150" s="7"/>
      <c r="FF150" s="7"/>
      <c r="FG150" s="7"/>
      <c r="FH150" s="7"/>
      <c r="FI150" s="7"/>
      <c r="FJ150" s="7"/>
      <c r="FK150" s="7"/>
      <c r="FL150" s="7"/>
      <c r="FM150" s="7"/>
      <c r="FN150" s="6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</row>
    <row r="151" spans="3:194" x14ac:dyDescent="0.2"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118"/>
      <c r="CM151" s="8"/>
      <c r="CN151" s="8"/>
      <c r="CO151" s="8"/>
      <c r="CP151" s="8"/>
      <c r="CQ151" s="8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/>
      <c r="FD151" s="7"/>
      <c r="FE151" s="7"/>
      <c r="FF151" s="7"/>
      <c r="FG151" s="7"/>
      <c r="FH151" s="7"/>
      <c r="FI151" s="7"/>
      <c r="FJ151" s="7"/>
      <c r="FK151" s="7"/>
      <c r="FL151" s="7"/>
      <c r="FM151" s="7"/>
      <c r="FN151" s="6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</row>
    <row r="152" spans="3:194" x14ac:dyDescent="0.2"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118"/>
      <c r="CM152" s="8"/>
      <c r="CN152" s="8"/>
      <c r="CO152" s="8"/>
      <c r="CP152" s="8"/>
      <c r="CQ152" s="8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7"/>
      <c r="EO152" s="7"/>
      <c r="EP152" s="7"/>
      <c r="EQ152" s="7"/>
      <c r="ER152" s="7"/>
      <c r="ES152" s="7"/>
      <c r="ET152" s="7"/>
      <c r="EU152" s="7"/>
      <c r="EV152" s="7"/>
      <c r="EW152" s="7"/>
      <c r="EX152" s="7"/>
      <c r="EY152" s="7"/>
      <c r="EZ152" s="7"/>
      <c r="FA152" s="7"/>
      <c r="FB152" s="7"/>
      <c r="FC152" s="7"/>
      <c r="FD152" s="7"/>
      <c r="FE152" s="7"/>
      <c r="FF152" s="7"/>
      <c r="FG152" s="7"/>
      <c r="FH152" s="7"/>
      <c r="FI152" s="7"/>
      <c r="FJ152" s="7"/>
      <c r="FK152" s="7"/>
      <c r="FL152" s="7"/>
      <c r="FM152" s="7"/>
      <c r="FN152" s="6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</row>
    <row r="153" spans="3:194" x14ac:dyDescent="0.2"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118"/>
      <c r="CM153" s="8"/>
      <c r="CN153" s="8"/>
      <c r="CO153" s="8"/>
      <c r="CP153" s="8"/>
      <c r="CQ153" s="8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6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</row>
    <row r="154" spans="3:194" x14ac:dyDescent="0.2"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118"/>
      <c r="CM154" s="8"/>
      <c r="CN154" s="8"/>
      <c r="CO154" s="8"/>
      <c r="CP154" s="8"/>
      <c r="CQ154" s="8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7"/>
      <c r="ES154" s="7"/>
      <c r="ET154" s="7"/>
      <c r="EU154" s="7"/>
      <c r="EV154" s="7"/>
      <c r="EW154" s="7"/>
      <c r="EX154" s="7"/>
      <c r="EY154" s="7"/>
      <c r="EZ154" s="7"/>
      <c r="FA154" s="7"/>
      <c r="FB154" s="7"/>
      <c r="FC154" s="7"/>
      <c r="FD154" s="7"/>
      <c r="FE154" s="7"/>
      <c r="FF154" s="7"/>
      <c r="FG154" s="7"/>
      <c r="FH154" s="7"/>
      <c r="FI154" s="7"/>
      <c r="FJ154" s="7"/>
      <c r="FK154" s="7"/>
      <c r="FL154" s="7"/>
      <c r="FM154" s="7"/>
      <c r="FN154" s="6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</row>
    <row r="155" spans="3:194" x14ac:dyDescent="0.2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119"/>
      <c r="CM155" s="4"/>
      <c r="CN155" s="4"/>
      <c r="CO155" s="4"/>
      <c r="CP155" s="4"/>
      <c r="CQ155" s="4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7"/>
      <c r="FH155" s="7"/>
      <c r="FI155" s="7"/>
      <c r="FJ155" s="7"/>
      <c r="FK155" s="7"/>
      <c r="FL155" s="7"/>
      <c r="FM155" s="7"/>
      <c r="FN155" s="6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</row>
    <row r="156" spans="3:194" x14ac:dyDescent="0.2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119"/>
      <c r="CM156" s="4"/>
      <c r="CN156" s="4"/>
      <c r="CO156" s="4"/>
      <c r="CP156" s="4"/>
      <c r="CQ156" s="4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</row>
    <row r="157" spans="3:194" x14ac:dyDescent="0.2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119"/>
      <c r="CM157" s="4"/>
      <c r="CN157" s="4"/>
      <c r="CO157" s="4"/>
      <c r="CP157" s="4"/>
      <c r="CQ157" s="4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</row>
    <row r="158" spans="3:194" x14ac:dyDescent="0.2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119"/>
      <c r="CM158" s="4"/>
      <c r="CN158" s="4"/>
      <c r="CO158" s="4"/>
      <c r="CP158" s="4"/>
      <c r="CQ158" s="4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</row>
    <row r="159" spans="3:194" x14ac:dyDescent="0.2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119"/>
      <c r="CM159" s="4"/>
      <c r="CN159" s="4"/>
      <c r="CO159" s="4"/>
      <c r="CP159" s="4"/>
      <c r="CQ159" s="4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</row>
    <row r="160" spans="3:194" x14ac:dyDescent="0.2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119"/>
      <c r="CM160" s="4"/>
      <c r="CN160" s="4"/>
      <c r="CO160" s="4"/>
      <c r="CP160" s="4"/>
      <c r="CQ160" s="4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</row>
    <row r="161" spans="1:194" x14ac:dyDescent="0.2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119"/>
      <c r="CM161" s="4"/>
      <c r="CN161" s="4"/>
      <c r="CO161" s="4"/>
      <c r="CP161" s="4"/>
      <c r="CQ161" s="4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</row>
    <row r="162" spans="1:194" x14ac:dyDescent="0.2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119"/>
      <c r="CM162" s="4"/>
      <c r="CN162" s="4"/>
      <c r="CO162" s="4"/>
      <c r="CP162" s="4"/>
      <c r="CQ162" s="4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</row>
    <row r="163" spans="1:194" x14ac:dyDescent="0.2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119"/>
      <c r="CM163" s="4"/>
      <c r="CN163" s="4"/>
      <c r="CO163" s="4"/>
      <c r="CP163" s="4"/>
      <c r="CQ163" s="4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</row>
    <row r="164" spans="1:194" x14ac:dyDescent="0.2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119"/>
      <c r="CM164" s="4"/>
      <c r="CN164" s="4"/>
      <c r="CO164" s="4"/>
      <c r="CP164" s="4"/>
      <c r="CQ164" s="4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</row>
    <row r="165" spans="1:194" x14ac:dyDescent="0.2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119"/>
      <c r="CM165" s="4"/>
      <c r="CN165" s="4"/>
      <c r="CO165" s="4"/>
      <c r="CP165" s="4"/>
      <c r="CQ165" s="4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</row>
    <row r="166" spans="1:194" x14ac:dyDescent="0.2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119"/>
      <c r="CM166" s="4"/>
      <c r="CN166" s="4"/>
      <c r="CO166" s="4"/>
      <c r="CP166" s="4"/>
      <c r="CQ166" s="4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</row>
    <row r="167" spans="1:194" x14ac:dyDescent="0.2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119"/>
      <c r="CM167" s="4"/>
      <c r="CN167" s="4"/>
      <c r="CO167" s="4"/>
      <c r="CP167" s="4"/>
      <c r="CQ167" s="4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</row>
    <row r="168" spans="1:194" x14ac:dyDescent="0.2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119"/>
      <c r="CM168" s="4"/>
      <c r="CN168" s="4"/>
      <c r="CO168" s="4"/>
      <c r="CP168" s="4"/>
      <c r="CQ168" s="4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</row>
    <row r="169" spans="1:194" x14ac:dyDescent="0.2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119"/>
      <c r="CM169" s="4"/>
      <c r="CN169" s="4"/>
      <c r="CO169" s="4"/>
      <c r="CP169" s="4"/>
      <c r="CQ169" s="4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</row>
    <row r="170" spans="1:194" x14ac:dyDescent="0.2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119"/>
      <c r="CM170" s="4"/>
      <c r="CN170" s="4"/>
      <c r="CO170" s="4"/>
      <c r="CP170" s="4"/>
      <c r="CQ170" s="4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</row>
    <row r="171" spans="1:194" s="2" customFormat="1" x14ac:dyDescent="0.2">
      <c r="A171" s="1"/>
      <c r="B171" s="1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119"/>
      <c r="CM171" s="4"/>
      <c r="CN171" s="4"/>
      <c r="CO171" s="4"/>
      <c r="CP171" s="4"/>
      <c r="CQ171" s="4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</row>
    <row r="172" spans="1:194" s="2" customFormat="1" x14ac:dyDescent="0.2">
      <c r="A172" s="1"/>
      <c r="B172" s="1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119"/>
      <c r="CM172" s="4"/>
      <c r="CN172" s="4"/>
      <c r="CO172" s="4"/>
      <c r="CP172" s="4"/>
      <c r="CQ172" s="4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</row>
    <row r="173" spans="1:194" s="2" customFormat="1" x14ac:dyDescent="0.2">
      <c r="A173" s="1"/>
      <c r="B173" s="1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119"/>
      <c r="CM173" s="4"/>
      <c r="CN173" s="4"/>
      <c r="CO173" s="4"/>
      <c r="CP173" s="4"/>
      <c r="CQ173" s="4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</row>
    <row r="174" spans="1:194" s="2" customFormat="1" x14ac:dyDescent="0.2">
      <c r="A174" s="1"/>
      <c r="B174" s="1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119"/>
      <c r="CM174" s="4"/>
      <c r="CN174" s="4"/>
      <c r="CO174" s="4"/>
      <c r="CP174" s="4"/>
      <c r="CQ174" s="4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</row>
    <row r="175" spans="1:194" s="2" customFormat="1" x14ac:dyDescent="0.2">
      <c r="A175" s="1"/>
      <c r="B175" s="1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119"/>
      <c r="CM175" s="4"/>
      <c r="CN175" s="4"/>
      <c r="CO175" s="4"/>
      <c r="CP175" s="4"/>
      <c r="CQ175" s="4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</row>
    <row r="176" spans="1:194" s="2" customFormat="1" x14ac:dyDescent="0.2">
      <c r="A176" s="1"/>
      <c r="B176" s="1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119"/>
      <c r="CM176" s="4"/>
      <c r="CN176" s="4"/>
      <c r="CO176" s="4"/>
      <c r="CP176" s="4"/>
      <c r="CQ176" s="4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</row>
    <row r="177" spans="1:194" s="2" customFormat="1" x14ac:dyDescent="0.2">
      <c r="A177" s="1"/>
      <c r="B177" s="1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119"/>
      <c r="CM177" s="4"/>
      <c r="CN177" s="4"/>
      <c r="CO177" s="4"/>
      <c r="CP177" s="4"/>
      <c r="CQ177" s="4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</row>
    <row r="178" spans="1:194" s="2" customFormat="1" x14ac:dyDescent="0.2">
      <c r="A178" s="1"/>
      <c r="B178" s="1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119"/>
      <c r="CM178" s="4"/>
      <c r="CN178" s="4"/>
      <c r="CO178" s="4"/>
      <c r="CP178" s="4"/>
      <c r="CQ178" s="4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</row>
    <row r="179" spans="1:194" s="2" customFormat="1" x14ac:dyDescent="0.2">
      <c r="A179" s="1"/>
      <c r="B179" s="1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119"/>
      <c r="CM179" s="4"/>
      <c r="CN179" s="4"/>
      <c r="CO179" s="4"/>
      <c r="CP179" s="4"/>
      <c r="CQ179" s="4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</row>
    <row r="180" spans="1:194" s="2" customFormat="1" x14ac:dyDescent="0.2">
      <c r="A180" s="1"/>
      <c r="B180" s="1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119"/>
      <c r="CM180" s="4"/>
      <c r="CN180" s="4"/>
      <c r="CO180" s="4"/>
      <c r="CP180" s="4"/>
      <c r="CQ180" s="4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</row>
    <row r="181" spans="1:194" s="2" customFormat="1" x14ac:dyDescent="0.2">
      <c r="A181" s="1"/>
      <c r="B181" s="1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119"/>
      <c r="CM181" s="4"/>
      <c r="CN181" s="4"/>
      <c r="CO181" s="4"/>
      <c r="CP181" s="4"/>
      <c r="CQ181" s="4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</row>
    <row r="182" spans="1:194" s="2" customFormat="1" x14ac:dyDescent="0.2">
      <c r="A182" s="1"/>
      <c r="B182" s="1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119"/>
      <c r="CM182" s="4"/>
      <c r="CN182" s="4"/>
      <c r="CO182" s="4"/>
      <c r="CP182" s="4"/>
      <c r="CQ182" s="4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</row>
    <row r="183" spans="1:194" s="2" customFormat="1" x14ac:dyDescent="0.2">
      <c r="A183" s="1"/>
      <c r="B183" s="1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119"/>
      <c r="CM183" s="4"/>
      <c r="CN183" s="4"/>
      <c r="CO183" s="4"/>
      <c r="CP183" s="4"/>
      <c r="CQ183" s="4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</row>
    <row r="184" spans="1:194" s="2" customFormat="1" x14ac:dyDescent="0.2">
      <c r="A184" s="1"/>
      <c r="B184" s="1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119"/>
      <c r="CM184" s="4"/>
      <c r="CN184" s="4"/>
      <c r="CO184" s="4"/>
      <c r="CP184" s="4"/>
      <c r="CQ184" s="4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</row>
    <row r="185" spans="1:194" s="2" customFormat="1" x14ac:dyDescent="0.2">
      <c r="A185" s="1"/>
      <c r="B185" s="1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119"/>
      <c r="CM185" s="4"/>
      <c r="CN185" s="4"/>
      <c r="CO185" s="4"/>
      <c r="CP185" s="4"/>
      <c r="CQ185" s="4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</row>
    <row r="186" spans="1:194" s="2" customFormat="1" x14ac:dyDescent="0.2">
      <c r="A186" s="1"/>
      <c r="B186" s="1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119"/>
      <c r="CM186" s="4"/>
      <c r="CN186" s="4"/>
      <c r="CO186" s="4"/>
      <c r="CP186" s="4"/>
      <c r="CQ186" s="4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</row>
    <row r="187" spans="1:194" s="2" customFormat="1" x14ac:dyDescent="0.2">
      <c r="A187" s="1"/>
      <c r="B187" s="1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119"/>
      <c r="CM187" s="4"/>
      <c r="CN187" s="4"/>
      <c r="CO187" s="4"/>
      <c r="CP187" s="4"/>
      <c r="CQ187" s="4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</row>
    <row r="188" spans="1:194" s="2" customFormat="1" x14ac:dyDescent="0.2">
      <c r="A188" s="1"/>
      <c r="B188" s="1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119"/>
      <c r="CM188" s="4"/>
      <c r="CN188" s="4"/>
      <c r="CO188" s="4"/>
      <c r="CP188" s="4"/>
      <c r="CQ188" s="4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</row>
    <row r="189" spans="1:194" s="2" customFormat="1" x14ac:dyDescent="0.2">
      <c r="A189" s="1"/>
      <c r="B189" s="1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119"/>
      <c r="CM189" s="4"/>
      <c r="CN189" s="4"/>
      <c r="CO189" s="4"/>
      <c r="CP189" s="4"/>
      <c r="CQ189" s="4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</row>
    <row r="190" spans="1:194" s="2" customFormat="1" x14ac:dyDescent="0.2">
      <c r="A190" s="1"/>
      <c r="B190" s="1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119"/>
      <c r="CM190" s="4"/>
      <c r="CN190" s="4"/>
      <c r="CO190" s="4"/>
      <c r="CP190" s="4"/>
      <c r="CQ190" s="4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</row>
    <row r="191" spans="1:194" s="2" customFormat="1" x14ac:dyDescent="0.2">
      <c r="A191" s="1"/>
      <c r="B191" s="1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119"/>
      <c r="CM191" s="4"/>
      <c r="CN191" s="4"/>
      <c r="CO191" s="4"/>
      <c r="CP191" s="4"/>
      <c r="CQ191" s="4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</row>
    <row r="192" spans="1:194" s="2" customFormat="1" x14ac:dyDescent="0.2">
      <c r="A192" s="1"/>
      <c r="B192" s="1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119"/>
      <c r="CM192" s="4"/>
      <c r="CN192" s="4"/>
      <c r="CO192" s="4"/>
      <c r="CP192" s="4"/>
      <c r="CQ192" s="4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</row>
    <row r="193" spans="1:194" s="2" customFormat="1" x14ac:dyDescent="0.2">
      <c r="A193" s="1"/>
      <c r="B193" s="1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119"/>
      <c r="CM193" s="4"/>
      <c r="CN193" s="4"/>
      <c r="CO193" s="4"/>
      <c r="CP193" s="4"/>
      <c r="CQ193" s="4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</row>
    <row r="194" spans="1:194" s="2" customFormat="1" x14ac:dyDescent="0.2">
      <c r="A194" s="1"/>
      <c r="B194" s="1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119"/>
      <c r="CM194" s="4"/>
      <c r="CN194" s="4"/>
      <c r="CO194" s="4"/>
      <c r="CP194" s="4"/>
      <c r="CQ194" s="4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</row>
    <row r="195" spans="1:194" s="2" customFormat="1" x14ac:dyDescent="0.2">
      <c r="A195" s="1"/>
      <c r="B195" s="1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119"/>
      <c r="CM195" s="4"/>
      <c r="CN195" s="4"/>
      <c r="CO195" s="4"/>
      <c r="CP195" s="4"/>
      <c r="CQ195" s="4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</row>
    <row r="196" spans="1:194" s="2" customFormat="1" x14ac:dyDescent="0.2">
      <c r="A196" s="1"/>
      <c r="B196" s="1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119"/>
      <c r="CM196" s="4"/>
      <c r="CN196" s="4"/>
      <c r="CO196" s="4"/>
      <c r="CP196" s="4"/>
      <c r="CQ196" s="4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</row>
    <row r="197" spans="1:194" s="2" customFormat="1" x14ac:dyDescent="0.2">
      <c r="A197" s="1"/>
      <c r="B197" s="1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119"/>
      <c r="CM197" s="4"/>
      <c r="CN197" s="4"/>
      <c r="CO197" s="4"/>
      <c r="CP197" s="4"/>
      <c r="CQ197" s="4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</row>
    <row r="198" spans="1:194" s="2" customFormat="1" x14ac:dyDescent="0.2">
      <c r="A198" s="1"/>
      <c r="B198" s="1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119"/>
      <c r="CM198" s="4"/>
      <c r="CN198" s="4"/>
      <c r="CO198" s="4"/>
      <c r="CP198" s="4"/>
      <c r="CQ198" s="4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</row>
    <row r="199" spans="1:194" s="2" customFormat="1" x14ac:dyDescent="0.2">
      <c r="A199" s="1"/>
      <c r="B199" s="1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119"/>
      <c r="CM199" s="4"/>
      <c r="CN199" s="4"/>
      <c r="CO199" s="4"/>
      <c r="CP199" s="4"/>
      <c r="CQ199" s="4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</row>
    <row r="200" spans="1:194" s="2" customFormat="1" x14ac:dyDescent="0.2">
      <c r="A200" s="1"/>
      <c r="B200" s="1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119"/>
      <c r="CM200" s="4"/>
      <c r="CN200" s="4"/>
      <c r="CO200" s="4"/>
      <c r="CP200" s="4"/>
      <c r="CQ200" s="4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</row>
    <row r="201" spans="1:194" s="2" customFormat="1" x14ac:dyDescent="0.2">
      <c r="A201" s="1"/>
      <c r="B201" s="1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119"/>
      <c r="CM201" s="4"/>
      <c r="CN201" s="4"/>
      <c r="CO201" s="4"/>
      <c r="CP201" s="4"/>
      <c r="CQ201" s="4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</row>
    <row r="202" spans="1:194" s="2" customFormat="1" x14ac:dyDescent="0.2">
      <c r="A202" s="1"/>
      <c r="B202" s="1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119"/>
      <c r="CM202" s="4"/>
      <c r="CN202" s="4"/>
      <c r="CO202" s="4"/>
      <c r="CP202" s="4"/>
      <c r="CQ202" s="4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</row>
    <row r="203" spans="1:194" s="2" customFormat="1" x14ac:dyDescent="0.2">
      <c r="A203" s="1"/>
      <c r="B203" s="1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119"/>
      <c r="CM203" s="4"/>
      <c r="CN203" s="4"/>
      <c r="CO203" s="4"/>
      <c r="CP203" s="4"/>
      <c r="CQ203" s="4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</row>
    <row r="204" spans="1:194" s="2" customFormat="1" x14ac:dyDescent="0.2">
      <c r="A204" s="1"/>
      <c r="B204" s="1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119"/>
      <c r="CM204" s="4"/>
      <c r="CN204" s="4"/>
      <c r="CO204" s="4"/>
      <c r="CP204" s="4"/>
      <c r="CQ204" s="4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</row>
    <row r="205" spans="1:194" s="2" customFormat="1" x14ac:dyDescent="0.2">
      <c r="A205" s="1"/>
      <c r="B205" s="1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119"/>
      <c r="CM205" s="4"/>
      <c r="CN205" s="4"/>
      <c r="CO205" s="4"/>
      <c r="CP205" s="4"/>
      <c r="CQ205" s="4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</row>
    <row r="206" spans="1:194" s="2" customFormat="1" x14ac:dyDescent="0.2">
      <c r="A206" s="1"/>
      <c r="B206" s="1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119"/>
      <c r="CM206" s="4"/>
      <c r="CN206" s="4"/>
      <c r="CO206" s="4"/>
      <c r="CP206" s="4"/>
      <c r="CQ206" s="4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</row>
    <row r="207" spans="1:194" s="2" customFormat="1" x14ac:dyDescent="0.2">
      <c r="A207" s="1"/>
      <c r="B207" s="1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119"/>
      <c r="CM207" s="4"/>
      <c r="CN207" s="4"/>
      <c r="CO207" s="4"/>
      <c r="CP207" s="4"/>
      <c r="CQ207" s="4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</row>
    <row r="208" spans="1:194" s="2" customFormat="1" x14ac:dyDescent="0.2">
      <c r="A208" s="1"/>
      <c r="B208" s="1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119"/>
      <c r="CM208" s="4"/>
      <c r="CN208" s="4"/>
      <c r="CO208" s="4"/>
      <c r="CP208" s="4"/>
      <c r="CQ208" s="4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</row>
    <row r="209" spans="1:194" s="2" customFormat="1" x14ac:dyDescent="0.2">
      <c r="A209" s="1"/>
      <c r="B209" s="1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119"/>
      <c r="CM209" s="4"/>
      <c r="CN209" s="4"/>
      <c r="CO209" s="4"/>
      <c r="CP209" s="4"/>
      <c r="CQ209" s="4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</row>
    <row r="210" spans="1:194" s="2" customFormat="1" x14ac:dyDescent="0.2">
      <c r="A210" s="1"/>
      <c r="B210" s="1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119"/>
      <c r="CM210" s="4"/>
      <c r="CN210" s="4"/>
      <c r="CO210" s="4"/>
      <c r="CP210" s="4"/>
      <c r="CQ210" s="4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</row>
    <row r="211" spans="1:194" s="2" customFormat="1" x14ac:dyDescent="0.2">
      <c r="A211" s="1"/>
      <c r="B211" s="1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119"/>
      <c r="CM211" s="4"/>
      <c r="CN211" s="4"/>
      <c r="CO211" s="4"/>
      <c r="CP211" s="4"/>
      <c r="CQ211" s="4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</row>
    <row r="212" spans="1:194" s="2" customFormat="1" x14ac:dyDescent="0.2">
      <c r="A212" s="1"/>
      <c r="B212" s="1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119"/>
      <c r="CM212" s="4"/>
      <c r="CN212" s="4"/>
      <c r="CO212" s="4"/>
      <c r="CP212" s="4"/>
      <c r="CQ212" s="4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</row>
    <row r="213" spans="1:194" s="2" customFormat="1" x14ac:dyDescent="0.2">
      <c r="A213" s="1"/>
      <c r="B213" s="1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119"/>
      <c r="CM213" s="4"/>
      <c r="CN213" s="4"/>
      <c r="CO213" s="4"/>
      <c r="CP213" s="4"/>
      <c r="CQ213" s="4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</row>
    <row r="214" spans="1:194" s="2" customFormat="1" x14ac:dyDescent="0.2">
      <c r="A214" s="1"/>
      <c r="B214" s="1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119"/>
      <c r="CM214" s="4"/>
      <c r="CN214" s="4"/>
      <c r="CO214" s="4"/>
      <c r="CP214" s="4"/>
      <c r="CQ214" s="4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</row>
    <row r="215" spans="1:194" s="2" customFormat="1" x14ac:dyDescent="0.2">
      <c r="A215" s="1"/>
      <c r="B215" s="1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119"/>
      <c r="CM215" s="4"/>
      <c r="CN215" s="4"/>
      <c r="CO215" s="4"/>
      <c r="CP215" s="4"/>
      <c r="CQ215" s="4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</row>
    <row r="216" spans="1:194" s="2" customFormat="1" x14ac:dyDescent="0.2">
      <c r="A216" s="1"/>
      <c r="B216" s="1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119"/>
      <c r="CM216" s="4"/>
      <c r="CN216" s="4"/>
      <c r="CO216" s="4"/>
      <c r="CP216" s="4"/>
      <c r="CQ216" s="4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</row>
    <row r="217" spans="1:194" s="2" customFormat="1" x14ac:dyDescent="0.2">
      <c r="A217" s="1"/>
      <c r="B217" s="1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119"/>
      <c r="CM217" s="4"/>
      <c r="CN217" s="4"/>
      <c r="CO217" s="4"/>
      <c r="CP217" s="4"/>
      <c r="CQ217" s="4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</row>
    <row r="218" spans="1:194" s="2" customFormat="1" x14ac:dyDescent="0.2">
      <c r="A218" s="1"/>
      <c r="B218" s="1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119"/>
      <c r="CM218" s="4"/>
      <c r="CN218" s="4"/>
      <c r="CO218" s="4"/>
      <c r="CP218" s="4"/>
      <c r="CQ218" s="4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</row>
    <row r="219" spans="1:194" s="2" customFormat="1" x14ac:dyDescent="0.2">
      <c r="A219" s="1"/>
      <c r="B219" s="1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119"/>
      <c r="CM219" s="4"/>
      <c r="CN219" s="4"/>
      <c r="CO219" s="4"/>
      <c r="CP219" s="4"/>
      <c r="CQ219" s="4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</row>
    <row r="220" spans="1:194" s="2" customFormat="1" x14ac:dyDescent="0.2">
      <c r="A220" s="1"/>
      <c r="B220" s="1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119"/>
      <c r="CM220" s="4"/>
      <c r="CN220" s="4"/>
      <c r="CO220" s="4"/>
      <c r="CP220" s="4"/>
      <c r="CQ220" s="4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</row>
    <row r="221" spans="1:194" s="2" customFormat="1" x14ac:dyDescent="0.2">
      <c r="A221" s="1"/>
      <c r="B221" s="1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119"/>
      <c r="CM221" s="4"/>
      <c r="CN221" s="4"/>
      <c r="CO221" s="4"/>
      <c r="CP221" s="4"/>
      <c r="CQ221" s="4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</row>
    <row r="222" spans="1:194" s="2" customFormat="1" x14ac:dyDescent="0.2">
      <c r="A222" s="1"/>
      <c r="B222" s="1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119"/>
      <c r="CM222" s="4"/>
      <c r="CN222" s="4"/>
      <c r="CO222" s="4"/>
      <c r="CP222" s="4"/>
      <c r="CQ222" s="4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</row>
    <row r="223" spans="1:194" s="2" customFormat="1" x14ac:dyDescent="0.2">
      <c r="A223" s="1"/>
      <c r="B223" s="1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119"/>
      <c r="CM223" s="4"/>
      <c r="CN223" s="4"/>
      <c r="CO223" s="4"/>
      <c r="CP223" s="4"/>
      <c r="CQ223" s="4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</row>
    <row r="224" spans="1:194" s="2" customFormat="1" x14ac:dyDescent="0.2">
      <c r="A224" s="1"/>
      <c r="B224" s="1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119"/>
      <c r="CM224" s="4"/>
      <c r="CN224" s="4"/>
      <c r="CO224" s="4"/>
      <c r="CP224" s="4"/>
      <c r="CQ224" s="4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</row>
    <row r="225" spans="1:194" s="2" customFormat="1" x14ac:dyDescent="0.2">
      <c r="A225" s="1"/>
      <c r="B225" s="1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119"/>
      <c r="CM225" s="4"/>
      <c r="CN225" s="4"/>
      <c r="CO225" s="4"/>
      <c r="CP225" s="4"/>
      <c r="CQ225" s="4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</row>
    <row r="226" spans="1:194" s="2" customFormat="1" x14ac:dyDescent="0.2">
      <c r="A226" s="1"/>
      <c r="B226" s="1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119"/>
      <c r="CM226" s="4"/>
      <c r="CN226" s="4"/>
      <c r="CO226" s="4"/>
      <c r="CP226" s="4"/>
      <c r="CQ226" s="4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</row>
    <row r="227" spans="1:194" s="2" customFormat="1" x14ac:dyDescent="0.2">
      <c r="A227" s="1"/>
      <c r="B227" s="1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119"/>
      <c r="CM227" s="4"/>
      <c r="CN227" s="4"/>
      <c r="CO227" s="4"/>
      <c r="CP227" s="4"/>
      <c r="CQ227" s="4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</row>
    <row r="228" spans="1:194" s="2" customFormat="1" x14ac:dyDescent="0.2">
      <c r="A228" s="1"/>
      <c r="B228" s="1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119"/>
      <c r="CM228" s="4"/>
      <c r="CN228" s="4"/>
      <c r="CO228" s="4"/>
      <c r="CP228" s="4"/>
      <c r="CQ228" s="4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</row>
    <row r="229" spans="1:194" s="2" customFormat="1" x14ac:dyDescent="0.2">
      <c r="A229" s="1"/>
      <c r="B229" s="1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119"/>
      <c r="CM229" s="4"/>
      <c r="CN229" s="4"/>
      <c r="CO229" s="4"/>
      <c r="CP229" s="4"/>
      <c r="CQ229" s="4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</row>
    <row r="230" spans="1:194" s="2" customFormat="1" x14ac:dyDescent="0.2">
      <c r="A230" s="1"/>
      <c r="B230" s="1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119"/>
      <c r="CM230" s="4"/>
      <c r="CN230" s="4"/>
      <c r="CO230" s="4"/>
      <c r="CP230" s="4"/>
      <c r="CQ230" s="4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</row>
    <row r="231" spans="1:194" s="2" customFormat="1" x14ac:dyDescent="0.2">
      <c r="A231" s="1"/>
      <c r="B231" s="1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119"/>
      <c r="CM231" s="4"/>
      <c r="CN231" s="4"/>
      <c r="CO231" s="4"/>
      <c r="CP231" s="4"/>
      <c r="CQ231" s="4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</row>
    <row r="232" spans="1:194" s="2" customFormat="1" x14ac:dyDescent="0.2">
      <c r="A232" s="1"/>
      <c r="B232" s="1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119"/>
      <c r="CM232" s="4"/>
      <c r="CN232" s="4"/>
      <c r="CO232" s="4"/>
      <c r="CP232" s="4"/>
      <c r="CQ232" s="4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</row>
    <row r="233" spans="1:194" s="2" customFormat="1" x14ac:dyDescent="0.2">
      <c r="A233" s="1"/>
      <c r="B233" s="1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119"/>
      <c r="CM233" s="4"/>
      <c r="CN233" s="4"/>
      <c r="CO233" s="4"/>
      <c r="CP233" s="4"/>
      <c r="CQ233" s="4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</row>
    <row r="234" spans="1:194" s="2" customFormat="1" x14ac:dyDescent="0.2">
      <c r="A234" s="1"/>
      <c r="B234" s="1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119"/>
      <c r="CM234" s="4"/>
      <c r="CN234" s="4"/>
      <c r="CO234" s="4"/>
      <c r="CP234" s="4"/>
      <c r="CQ234" s="4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</row>
    <row r="235" spans="1:194" s="2" customFormat="1" x14ac:dyDescent="0.2">
      <c r="A235" s="1"/>
      <c r="B235" s="1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119"/>
      <c r="CM235" s="4"/>
      <c r="CN235" s="4"/>
      <c r="CO235" s="4"/>
      <c r="CP235" s="4"/>
      <c r="CQ235" s="4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</row>
    <row r="236" spans="1:194" s="2" customFormat="1" x14ac:dyDescent="0.2">
      <c r="A236" s="1"/>
      <c r="B236" s="1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119"/>
      <c r="CM236" s="4"/>
      <c r="CN236" s="4"/>
      <c r="CO236" s="4"/>
      <c r="CP236" s="4"/>
      <c r="CQ236" s="4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</row>
    <row r="237" spans="1:194" s="2" customFormat="1" x14ac:dyDescent="0.2">
      <c r="A237" s="1"/>
      <c r="B237" s="1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119"/>
      <c r="CM237" s="4"/>
      <c r="CN237" s="4"/>
      <c r="CO237" s="4"/>
      <c r="CP237" s="4"/>
      <c r="CQ237" s="4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</row>
    <row r="238" spans="1:194" s="2" customFormat="1" x14ac:dyDescent="0.2">
      <c r="A238" s="1"/>
      <c r="B238" s="1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119"/>
      <c r="CM238" s="4"/>
      <c r="CN238" s="4"/>
      <c r="CO238" s="4"/>
      <c r="CP238" s="4"/>
      <c r="CQ238" s="4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</row>
    <row r="239" spans="1:194" s="2" customFormat="1" x14ac:dyDescent="0.2">
      <c r="A239" s="1"/>
      <c r="B239" s="1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119"/>
      <c r="CM239" s="4"/>
      <c r="CN239" s="4"/>
      <c r="CO239" s="4"/>
      <c r="CP239" s="4"/>
      <c r="CQ239" s="4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</row>
    <row r="240" spans="1:194" s="2" customFormat="1" x14ac:dyDescent="0.2">
      <c r="A240" s="1"/>
      <c r="B240" s="1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119"/>
      <c r="CM240" s="4"/>
      <c r="CN240" s="4"/>
      <c r="CO240" s="4"/>
      <c r="CP240" s="4"/>
      <c r="CQ240" s="4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</row>
    <row r="241" spans="1:194" s="2" customFormat="1" x14ac:dyDescent="0.2">
      <c r="A241" s="1"/>
      <c r="B241" s="1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119"/>
      <c r="CM241" s="4"/>
      <c r="CN241" s="4"/>
      <c r="CO241" s="4"/>
      <c r="CP241" s="4"/>
      <c r="CQ241" s="4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</row>
    <row r="242" spans="1:194" s="2" customFormat="1" x14ac:dyDescent="0.2">
      <c r="A242" s="1"/>
      <c r="B242" s="1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119"/>
      <c r="CM242" s="4"/>
      <c r="CN242" s="4"/>
      <c r="CO242" s="4"/>
      <c r="CP242" s="4"/>
      <c r="CQ242" s="4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</row>
    <row r="243" spans="1:194" s="2" customFormat="1" x14ac:dyDescent="0.2">
      <c r="A243" s="1"/>
      <c r="B243" s="1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119"/>
      <c r="CM243" s="4"/>
      <c r="CN243" s="4"/>
      <c r="CO243" s="4"/>
      <c r="CP243" s="4"/>
      <c r="CQ243" s="4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</row>
    <row r="244" spans="1:194" s="2" customFormat="1" x14ac:dyDescent="0.2">
      <c r="A244" s="1"/>
      <c r="B244" s="1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119"/>
      <c r="CM244" s="4"/>
      <c r="CN244" s="4"/>
      <c r="CO244" s="4"/>
      <c r="CP244" s="4"/>
      <c r="CQ244" s="4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</row>
    <row r="245" spans="1:194" s="2" customFormat="1" x14ac:dyDescent="0.2">
      <c r="A245" s="1"/>
      <c r="B245" s="1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119"/>
      <c r="CM245" s="4"/>
      <c r="CN245" s="4"/>
      <c r="CO245" s="4"/>
      <c r="CP245" s="4"/>
      <c r="CQ245" s="4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</row>
    <row r="246" spans="1:194" s="2" customForma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CL246" s="120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3"/>
      <c r="FH246" s="3"/>
      <c r="FI246" s="3"/>
      <c r="FJ246" s="3"/>
      <c r="FK246" s="3"/>
      <c r="FL246" s="3"/>
      <c r="FM246" s="3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</row>
  </sheetData>
  <mergeCells count="50">
    <mergeCell ref="AQ5:AT5"/>
    <mergeCell ref="AU5:AX5"/>
    <mergeCell ref="K5:N5"/>
    <mergeCell ref="O5:R5"/>
    <mergeCell ref="C5:F5"/>
    <mergeCell ref="G5:J5"/>
    <mergeCell ref="BL5:BN5"/>
    <mergeCell ref="C4:CQ4"/>
    <mergeCell ref="CR4:GE4"/>
    <mergeCell ref="AA5:AD5"/>
    <mergeCell ref="BC5:BF5"/>
    <mergeCell ref="BG5:BJ5"/>
    <mergeCell ref="AE5:AH5"/>
    <mergeCell ref="AI5:AL5"/>
    <mergeCell ref="BW5:BZ5"/>
    <mergeCell ref="CA5:CD5"/>
    <mergeCell ref="DL5:DO5"/>
    <mergeCell ref="DP5:DS5"/>
    <mergeCell ref="CE5:CH5"/>
    <mergeCell ref="S5:V5"/>
    <mergeCell ref="W5:Z5"/>
    <mergeCell ref="BS5:BU5"/>
    <mergeCell ref="DD5:DG5"/>
    <mergeCell ref="AM5:AP5"/>
    <mergeCell ref="BO5:BR5"/>
    <mergeCell ref="BA1:GA1"/>
    <mergeCell ref="BA2:GA2"/>
    <mergeCell ref="EN5:EQ5"/>
    <mergeCell ref="ER5:EU5"/>
    <mergeCell ref="AY5:BB5"/>
    <mergeCell ref="DT5:DW5"/>
    <mergeCell ref="CR5:CU5"/>
    <mergeCell ref="FT5:FW5"/>
    <mergeCell ref="DX5:EA5"/>
    <mergeCell ref="CI5:CL5"/>
    <mergeCell ref="EB5:EE5"/>
    <mergeCell ref="EF5:EI5"/>
    <mergeCell ref="EJ5:EM5"/>
    <mergeCell ref="CV5:CY5"/>
    <mergeCell ref="CZ5:DC5"/>
    <mergeCell ref="CM5:CP5"/>
    <mergeCell ref="GB5:GE5"/>
    <mergeCell ref="FL5:FO5"/>
    <mergeCell ref="FP5:FS5"/>
    <mergeCell ref="FD5:FG5"/>
    <mergeCell ref="DH5:DK5"/>
    <mergeCell ref="FH5:FK5"/>
    <mergeCell ref="EZ5:FC5"/>
    <mergeCell ref="EV5:EY5"/>
    <mergeCell ref="FX5:GA5"/>
  </mergeCells>
  <printOptions gridLinesSet="0"/>
  <pageMargins left="0.3" right="0.17" top="1.0900000000000001" bottom="0.8" header="0.5" footer="0.5"/>
  <pageSetup paperSize="9" scale="85" orientation="landscape" horizontalDpi="4294967295" verticalDpi="4294967295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 Paiena</dc:creator>
  <cp:lastModifiedBy>Kika Paiena</cp:lastModifiedBy>
  <dcterms:created xsi:type="dcterms:W3CDTF">2026-02-04T03:34:26Z</dcterms:created>
  <dcterms:modified xsi:type="dcterms:W3CDTF">2026-02-04T03:39:35Z</dcterms:modified>
</cp:coreProperties>
</file>