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E9EA9D95-AEDE-40CD-96E8-10F6119BB4AA}" xr6:coauthVersionLast="47" xr6:coauthVersionMax="47" xr10:uidLastSave="{00000000-0000-0000-0000-000000000000}"/>
  <bookViews>
    <workbookView xWindow="-120" yWindow="-120" windowWidth="29040" windowHeight="15720" xr2:uid="{0C9A15F9-7CD2-4E2C-AB9B-FFB4A9827F73}"/>
  </bookViews>
  <sheets>
    <sheet name="A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a1">#REF!</definedName>
    <definedName name="\B">#REF!</definedName>
    <definedName name="\D">[9]Liabilities!#REF!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[10]BOP!#REF!</definedName>
    <definedName name="\U">#REF!</definedName>
    <definedName name="\W">#REF!</definedName>
    <definedName name="\X">[9]Liabilities!#REF!</definedName>
    <definedName name="__10FA_L">#REF!</definedName>
    <definedName name="__11GAZ_LIABS">#REF!</definedName>
    <definedName name="__123Graph_AREER" hidden="1">[11]ER!#REF!</definedName>
    <definedName name="__123Graph_BREER" hidden="1">[11]ER!#REF!</definedName>
    <definedName name="__123Graph_CREER" hidden="1">[11]ER!#REF!</definedName>
    <definedName name="__12INT_RESERVES">#REF!</definedName>
    <definedName name="__1r">#REF!</definedName>
    <definedName name="__2Macros_Import_.qbop" localSheetId="0">[12]!'[Macros Import].qbop'</definedName>
    <definedName name="__2Macros_Import_.qbop">[13]!'[Macros Import].qbop'</definedName>
    <definedName name="__3__123Graph_ACPI_ER_LOG" hidden="1">[11]ER!#REF!</definedName>
    <definedName name="__4__123Graph_BCPI_ER_LOG" hidden="1">[11]ER!#REF!</definedName>
    <definedName name="__5__123Graph_BIBA_IBRD" hidden="1">[11]WB!#REF!</definedName>
    <definedName name="__6B.2_B.3">#REF!</definedName>
    <definedName name="__7B.4___5">#REF!</definedName>
    <definedName name="__8CONSOL_B2">#REF!</definedName>
    <definedName name="__9CONSOL_DEPOSITS" localSheetId="0">'[14]A 11'!#REF!</definedName>
    <definedName name="__9CONSOL_DEPOSITS">'[15]A 11'!#REF!</definedName>
    <definedName name="__BAS1">[16]A!#REF!</definedName>
    <definedName name="__BOP2" localSheetId="0">[17]BoP!#REF!</definedName>
    <definedName name="__BOP2">[18]BoP!#REF!</definedName>
    <definedName name="__END94">#REF!</definedName>
    <definedName name="__RES2" localSheetId="0">[17]RES!#REF!</definedName>
    <definedName name="__RES2">[18]RES!#REF!</definedName>
    <definedName name="__SUM2">#REF!</definedName>
    <definedName name="__TAB1">#REF!</definedName>
    <definedName name="__Tab19">#REF!</definedName>
    <definedName name="__TAB2">[16]A!$B$6:$H$113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'[10]Imp:DSA output'!$O$9:$R$464</definedName>
    <definedName name="__YR89">'[10]Imp:DSA output'!$C$9:$C$464</definedName>
    <definedName name="__YR90">'[10]Imp:DSA output'!$D$9:$D$464</definedName>
    <definedName name="__YR91">'[10]Imp:DSA output'!$E$9:$E$464</definedName>
    <definedName name="__YR92">'[10]Imp:DSA output'!$F$9:$F$464</definedName>
    <definedName name="__YR93">'[10]Imp:DSA output'!$G$9:$G$464</definedName>
    <definedName name="__YR94">'[10]Imp:DSA output'!$H$9:$H$464</definedName>
    <definedName name="__YR95">'[10]Imp:DSA output'!$I$9:$I$464</definedName>
    <definedName name="_1__123Graph_ACHART_11" hidden="1">[16]A!$D$60:$D$119</definedName>
    <definedName name="_10__123Graph_DCHART_13" hidden="1">[16]A!#REF!</definedName>
    <definedName name="_10FA_L">#REF!</definedName>
    <definedName name="_11__123Graph_XCHART_11" hidden="1">[16]A!$B$60:$B$119</definedName>
    <definedName name="_11GAZ_LIABS">#REF!</definedName>
    <definedName name="_12__123Graph_XCHART_12" hidden="1">[16]A!$B$60:$B$119</definedName>
    <definedName name="_12INT_RESERVES">#REF!</definedName>
    <definedName name="_13__123Graph_XCHART_13" hidden="1">[16]A!#REF!</definedName>
    <definedName name="_14__123Graph_XCHART_14" hidden="1">[16]A!#REF!</definedName>
    <definedName name="_15__123Graph_XCHART_4" hidden="1">[16]A!#REF!</definedName>
    <definedName name="_1r">#REF!</definedName>
    <definedName name="_2__123Graph_ACHART_12" hidden="1">[16]A!$E$60:$E$119</definedName>
    <definedName name="_2Macros_Import_.qbop">[19]!'[Macros Import].qbop'</definedName>
    <definedName name="_3__123Graph_ACHART_14" hidden="1">[16]A!#REF!</definedName>
    <definedName name="_3__123Graph_ACPI_ER_LOG" hidden="1">[11]ER!#REF!</definedName>
    <definedName name="_4__123Graph_ACHART_4" hidden="1">[16]A!#REF!</definedName>
    <definedName name="_4__123Graph_BCPI_ER_LOG" hidden="1">[11]ER!#REF!</definedName>
    <definedName name="_5__123Graph_BCHART_11" hidden="1">[16]A!$C$60:$C$119</definedName>
    <definedName name="_5__123Graph_BIBA_IBRD" hidden="1">[11]WB!#REF!</definedName>
    <definedName name="_6__123Graph_BCHART_12" hidden="1">[16]A!$F$60:$F$119</definedName>
    <definedName name="_6B.2_B.3">#REF!</definedName>
    <definedName name="_7__123Graph_BCHART_13" hidden="1">[16]A!#REF!</definedName>
    <definedName name="_7B.4___5">#REF!</definedName>
    <definedName name="_8__123Graph_BCHART_4" hidden="1">[16]A!#REF!</definedName>
    <definedName name="_8CONSOL_B2">#REF!</definedName>
    <definedName name="_9__123Graph_CCHART_14" hidden="1">[16]A!#REF!</definedName>
    <definedName name="_9CONSOL_DEPOSITS">'[20]A 11'!#REF!</definedName>
    <definedName name="_BAS1">[16]A!#REF!</definedName>
    <definedName name="_BOP2">[21]BoP!#REF!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[21]RES!#REF!</definedName>
    <definedName name="_SUM2">#REF!</definedName>
    <definedName name="_TAB1">#REF!</definedName>
    <definedName name="_Tab19">#REF!</definedName>
    <definedName name="_TAB2">[16]A!$B$6:$H$113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'[10]Imp:DSA output'!$O$9:$R$464</definedName>
    <definedName name="_YR89">'[10]Imp:DSA output'!$C$9:$C$464</definedName>
    <definedName name="_YR90">'[10]Imp:DSA output'!$D$9:$D$464</definedName>
    <definedName name="_YR91">'[10]Imp:DSA output'!$E$9:$E$464</definedName>
    <definedName name="_YR92">'[10]Imp:DSA output'!$F$9:$F$464</definedName>
    <definedName name="_YR93">'[10]Imp:DSA output'!$G$9:$G$464</definedName>
    <definedName name="_YR94">'[10]Imp:DSA output'!$H$9:$H$464</definedName>
    <definedName name="_YR95">'[10]Imp:DSA output'!$I$9:$I$464</definedName>
    <definedName name="_Z">[10]Imp!#REF!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'[10]Imp:DSA output'!$C$9:$R$464</definedName>
    <definedName name="asd">#REF!</definedName>
    <definedName name="ass">#REF!</definedName>
    <definedName name="atrade">[19]!atrade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[22]Q6!$E$26:$AH$26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'[10]in-out'!#REF!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'[23]Report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'[24]By commodity'!$E$1:$E$14</definedName>
    <definedName name="_xlnm.Database">'[25]By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[26]NPV!$B$28</definedName>
    <definedName name="Discount_NC">[26]NPV!#REF!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[16]A!#REF!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[27]Main!$AB$25</definedName>
    <definedName name="FEB19C">'[25]By commodity'!$E$1:$E$14</definedName>
    <definedName name="fffffffffffffffffffffff">#REF!</definedName>
    <definedName name="ffgfgg">[16]A!#REF!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'[23]Report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[26]NPV!$B$25</definedName>
    <definedName name="Grace_NC">[26]NPV!#REF!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[16]A!#REF!</definedName>
    <definedName name="IM">#REF!</definedName>
    <definedName name="IMF">#REF!</definedName>
    <definedName name="INPUT_2">[21]Input!#REF!</definedName>
    <definedName name="INPUT_4">[21]Input!#REF!</definedName>
    <definedName name="Interest_IDA">[26]NPV!$B$27</definedName>
    <definedName name="Interest_NC">[26]NPV!#REF!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[16]A!#REF!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[26]NPV!$B$26</definedName>
    <definedName name="Maturity_NC">[26]NPV!#REF!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[19]!mflowsa</definedName>
    <definedName name="mflowsq">[19]!mflowsq</definedName>
    <definedName name="MIDDLE">#REF!</definedName>
    <definedName name="MISC4">[21]OUTPUT!#REF!</definedName>
    <definedName name="mmmm">#REF!</definedName>
    <definedName name="mstocksa">[19]!mstocksa</definedName>
    <definedName name="mstocksq">[19]!mstocksq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'[23]Report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[27]Links!$A$1:$F$33</definedName>
    <definedName name="PRMONTH">#REF!</definedName>
    <definedName name="prn">[26]FSUOUT!$B$2:$V$32</definedName>
    <definedName name="Prog1998">'[28]2003'!#REF!</definedName>
    <definedName name="PRYEAR">#REF!</definedName>
    <definedName name="Q_5">#REF!</definedName>
    <definedName name="Q_6">#REF!</definedName>
    <definedName name="Q_7">#REF!</definedName>
    <definedName name="QFISCAL">'[29]Quarterly Raw Data'!#REF!</definedName>
    <definedName name="qqq" localSheetId="0" hidden="1">{#N/A,#N/A,FALSE,"EXTRABUDGT"}</definedName>
    <definedName name="qqq" hidden="1">{#N/A,#N/A,FALSE,"EXTRABUDGT"}</definedName>
    <definedName name="QTAB7">'[29]Quarterly MacroFlow'!#REF!</definedName>
    <definedName name="QTAB7A">'[29]Quarterly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[30]Control!$B$28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[27]ErrCheck!$A$4</definedName>
    <definedName name="rngLastSave">[27]Main!$G$19</definedName>
    <definedName name="rngLastSent">[27]Main!$G$18</definedName>
    <definedName name="rngLastUpdate">[27]Links!$D$2</definedName>
    <definedName name="rngNeedsUpdate">[27]Links!$E$2</definedName>
    <definedName name="rngQuestChecked">[27]ErrCheck!$A$3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'[23]Report Form'!$A$5:$A$8</definedName>
    <definedName name="sdcs" hidden="1">[16]A!#REF!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[16]A!#REF!</definedName>
    <definedName name="sss">#REF!</definedName>
    <definedName name="ssss">#REF!</definedName>
    <definedName name="sssss" hidden="1">[16]A!#REF!</definedName>
    <definedName name="START">#REF!</definedName>
    <definedName name="STFQTAB">#REF!</definedName>
    <definedName name="STOP">#REF!</definedName>
    <definedName name="SUM">[11]BoP!$E$313:$BE$365</definedName>
    <definedName name="Tab25a">#REF!</definedName>
    <definedName name="Tab25b">#REF!</definedName>
    <definedName name="Table__47">[31]RED47!$A$1:$I$53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[27]ErrCheck!$A$3:$E$5</definedName>
    <definedName name="tblLinks">[27]Links!$A$4:$F$33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[32]BCC!$A$1:$N$821,[32]BCC!$A$822:$N$1624</definedName>
    <definedName name="TODO">[33]BCC!$A$1:$N$821,[33]BCC!$A$822:$N$1624</definedName>
    <definedName name="Trade">#REF!</definedName>
    <definedName name="TRADE3">[21]Trade!#REF!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[16]A!#REF!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[26]Q5!$A$1:$A$104</definedName>
    <definedName name="xxWRS_5">[26]Q6!$A$1:$A$160</definedName>
    <definedName name="xxWRS_6">[26]Q7!$A$1:$A$59</definedName>
    <definedName name="xxWRS_7">[26]Q5!$A$1:$A$109</definedName>
    <definedName name="xxWRS_8">[26]Q6!$A$1:$A$162</definedName>
    <definedName name="xxWRS_9">[26]Q7!$A$1:$A$61</definedName>
    <definedName name="ycirr">#REF!</definedName>
    <definedName name="Year">#REF!</definedName>
    <definedName name="Years">#REF!</definedName>
    <definedName name="yenr">#REF!</definedName>
    <definedName name="YRB">'[10]Imp:DSA output'!$B$9:$B$464</definedName>
    <definedName name="YRHIDE">'[10]Imp:DSA output'!$C$9:$G$464</definedName>
    <definedName name="YRPOST">'[10]Imp:DSA output'!$M$9:$IH$9</definedName>
    <definedName name="YRPRE">'[10]Imp:DSA output'!$B$9:$F$464</definedName>
    <definedName name="YRTITLES">'[10]Imp:DSA output'!$A$1</definedName>
    <definedName name="YRX">'[10]Imp:DSA output'!$S$9:$IG$464</definedName>
    <definedName name="Z">[10]Imp!#REF!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1" i="1" l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I12" i="1" s="1"/>
  <c r="FH21" i="1"/>
  <c r="FG21" i="1"/>
  <c r="FF21" i="1"/>
  <c r="FE21" i="1"/>
  <c r="FD21" i="1"/>
  <c r="FC21" i="1"/>
  <c r="FC18" i="1" s="1"/>
  <c r="FB21" i="1"/>
  <c r="FA21" i="1"/>
  <c r="EZ21" i="1"/>
  <c r="EY21" i="1"/>
  <c r="EX21" i="1"/>
  <c r="EW21" i="1"/>
  <c r="EW9" i="1" s="1"/>
  <c r="EV21" i="1"/>
  <c r="EU21" i="1"/>
  <c r="ET21" i="1"/>
  <c r="ES21" i="1"/>
  <c r="ER21" i="1"/>
  <c r="CJ21" i="1"/>
  <c r="CJ16" i="1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X16" i="1" s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L16" i="1" s="1"/>
  <c r="BK21" i="1"/>
  <c r="BJ21" i="1"/>
  <c r="BI21" i="1"/>
  <c r="BH21" i="1"/>
  <c r="BG21" i="1"/>
  <c r="BF21" i="1"/>
  <c r="BE21" i="1"/>
  <c r="BD21" i="1"/>
  <c r="BC21" i="1"/>
  <c r="BB21" i="1"/>
  <c r="EI20" i="1"/>
  <c r="DF20" i="1"/>
  <c r="DE20" i="1"/>
  <c r="AC20" i="1"/>
  <c r="FZ19" i="1"/>
  <c r="FY19" i="1"/>
  <c r="FX19" i="1"/>
  <c r="FW19" i="1"/>
  <c r="FV19" i="1"/>
  <c r="FT19" i="1"/>
  <c r="FS19" i="1"/>
  <c r="FR19" i="1"/>
  <c r="FQ19" i="1"/>
  <c r="FP19" i="1"/>
  <c r="FN19" i="1"/>
  <c r="FM19" i="1"/>
  <c r="FL19" i="1"/>
  <c r="FK19" i="1"/>
  <c r="FJ19" i="1"/>
  <c r="FH19" i="1"/>
  <c r="FG19" i="1"/>
  <c r="FF19" i="1"/>
  <c r="FE19" i="1"/>
  <c r="FD19" i="1"/>
  <c r="FB19" i="1"/>
  <c r="FA19" i="1"/>
  <c r="EZ19" i="1"/>
  <c r="EY19" i="1"/>
  <c r="EX19" i="1"/>
  <c r="EV19" i="1"/>
  <c r="EU19" i="1"/>
  <c r="ET19" i="1"/>
  <c r="ES19" i="1"/>
  <c r="ER19" i="1"/>
  <c r="CI19" i="1"/>
  <c r="CH19" i="1"/>
  <c r="CG19" i="1"/>
  <c r="CF19" i="1"/>
  <c r="CE19" i="1"/>
  <c r="CC19" i="1"/>
  <c r="CB19" i="1"/>
  <c r="CA19" i="1"/>
  <c r="BZ19" i="1"/>
  <c r="BY19" i="1"/>
  <c r="BW19" i="1"/>
  <c r="BV19" i="1"/>
  <c r="BU19" i="1"/>
  <c r="BT19" i="1"/>
  <c r="BS19" i="1"/>
  <c r="BQ19" i="1"/>
  <c r="BP19" i="1"/>
  <c r="BO19" i="1"/>
  <c r="BN19" i="1"/>
  <c r="BM19" i="1"/>
  <c r="BK19" i="1"/>
  <c r="BJ19" i="1"/>
  <c r="BI19" i="1"/>
  <c r="BH19" i="1"/>
  <c r="BG19" i="1"/>
  <c r="BE19" i="1"/>
  <c r="BD19" i="1"/>
  <c r="BC19" i="1"/>
  <c r="BB19" i="1"/>
  <c r="FZ18" i="1"/>
  <c r="FY18" i="1"/>
  <c r="FX18" i="1"/>
  <c r="FW18" i="1"/>
  <c r="FV18" i="1"/>
  <c r="FT18" i="1"/>
  <c r="FS18" i="1"/>
  <c r="FR18" i="1"/>
  <c r="FQ18" i="1"/>
  <c r="FP18" i="1"/>
  <c r="FN18" i="1"/>
  <c r="FM18" i="1"/>
  <c r="FL18" i="1"/>
  <c r="FK18" i="1"/>
  <c r="FJ18" i="1"/>
  <c r="FH18" i="1"/>
  <c r="FG18" i="1"/>
  <c r="FF18" i="1"/>
  <c r="FE18" i="1"/>
  <c r="FD18" i="1"/>
  <c r="FB18" i="1"/>
  <c r="FA18" i="1"/>
  <c r="EZ18" i="1"/>
  <c r="EY18" i="1"/>
  <c r="EX18" i="1"/>
  <c r="EV18" i="1"/>
  <c r="EU18" i="1"/>
  <c r="ET18" i="1"/>
  <c r="ES18" i="1"/>
  <c r="ER18" i="1"/>
  <c r="CI18" i="1"/>
  <c r="CH18" i="1"/>
  <c r="CG18" i="1"/>
  <c r="CF18" i="1"/>
  <c r="CE18" i="1"/>
  <c r="CC18" i="1"/>
  <c r="CB18" i="1"/>
  <c r="CA18" i="1"/>
  <c r="BZ18" i="1"/>
  <c r="BY18" i="1"/>
  <c r="BW18" i="1"/>
  <c r="BV18" i="1"/>
  <c r="BU18" i="1"/>
  <c r="BT18" i="1"/>
  <c r="BS18" i="1"/>
  <c r="BQ18" i="1"/>
  <c r="BP18" i="1"/>
  <c r="BO18" i="1"/>
  <c r="BN18" i="1"/>
  <c r="BM18" i="1"/>
  <c r="BK18" i="1"/>
  <c r="BJ18" i="1"/>
  <c r="BI18" i="1"/>
  <c r="BH18" i="1"/>
  <c r="BG18" i="1"/>
  <c r="BE18" i="1"/>
  <c r="BD18" i="1"/>
  <c r="BC18" i="1"/>
  <c r="BB18" i="1"/>
  <c r="FZ17" i="1"/>
  <c r="FY17" i="1"/>
  <c r="FX17" i="1"/>
  <c r="FW17" i="1"/>
  <c r="FV17" i="1"/>
  <c r="FT17" i="1"/>
  <c r="FS17" i="1"/>
  <c r="FR17" i="1"/>
  <c r="FQ17" i="1"/>
  <c r="FP17" i="1"/>
  <c r="FN17" i="1"/>
  <c r="FM17" i="1"/>
  <c r="FL17" i="1"/>
  <c r="FK17" i="1"/>
  <c r="FJ17" i="1"/>
  <c r="FH17" i="1"/>
  <c r="FG17" i="1"/>
  <c r="FF17" i="1"/>
  <c r="FE17" i="1"/>
  <c r="FD17" i="1"/>
  <c r="FB17" i="1"/>
  <c r="FA17" i="1"/>
  <c r="EZ17" i="1"/>
  <c r="EY17" i="1"/>
  <c r="EX17" i="1"/>
  <c r="EV17" i="1"/>
  <c r="EU17" i="1"/>
  <c r="ET17" i="1"/>
  <c r="ES17" i="1"/>
  <c r="ER17" i="1"/>
  <c r="CI17" i="1"/>
  <c r="CH17" i="1"/>
  <c r="CG17" i="1"/>
  <c r="CF17" i="1"/>
  <c r="CE17" i="1"/>
  <c r="CC17" i="1"/>
  <c r="CB17" i="1"/>
  <c r="CA17" i="1"/>
  <c r="BZ17" i="1"/>
  <c r="BY17" i="1"/>
  <c r="BW17" i="1"/>
  <c r="BV17" i="1"/>
  <c r="BU17" i="1"/>
  <c r="BT17" i="1"/>
  <c r="BS17" i="1"/>
  <c r="BQ17" i="1"/>
  <c r="BP17" i="1"/>
  <c r="BO17" i="1"/>
  <c r="BN17" i="1"/>
  <c r="BM17" i="1"/>
  <c r="BK17" i="1"/>
  <c r="BJ17" i="1"/>
  <c r="BI17" i="1"/>
  <c r="BH17" i="1"/>
  <c r="BG17" i="1"/>
  <c r="BE17" i="1"/>
  <c r="BD17" i="1"/>
  <c r="BC17" i="1"/>
  <c r="BB17" i="1"/>
  <c r="FZ16" i="1"/>
  <c r="FY16" i="1"/>
  <c r="FX16" i="1"/>
  <c r="FW16" i="1"/>
  <c r="FV16" i="1"/>
  <c r="FT16" i="1"/>
  <c r="FS16" i="1"/>
  <c r="FR16" i="1"/>
  <c r="FQ16" i="1"/>
  <c r="FP16" i="1"/>
  <c r="FN16" i="1"/>
  <c r="FM16" i="1"/>
  <c r="FL16" i="1"/>
  <c r="FK16" i="1"/>
  <c r="FJ16" i="1"/>
  <c r="FH16" i="1"/>
  <c r="FG16" i="1"/>
  <c r="FF16" i="1"/>
  <c r="FE16" i="1"/>
  <c r="FD16" i="1"/>
  <c r="FB16" i="1"/>
  <c r="FA16" i="1"/>
  <c r="EZ16" i="1"/>
  <c r="EY16" i="1"/>
  <c r="EX16" i="1"/>
  <c r="EV16" i="1"/>
  <c r="EU16" i="1"/>
  <c r="ET16" i="1"/>
  <c r="CI16" i="1"/>
  <c r="CH16" i="1"/>
  <c r="CG16" i="1"/>
  <c r="CF16" i="1"/>
  <c r="CE16" i="1"/>
  <c r="CC16" i="1"/>
  <c r="CB16" i="1"/>
  <c r="CA16" i="1"/>
  <c r="BZ16" i="1"/>
  <c r="BY16" i="1"/>
  <c r="BW16" i="1"/>
  <c r="BV16" i="1"/>
  <c r="BU16" i="1"/>
  <c r="BT16" i="1"/>
  <c r="BS16" i="1"/>
  <c r="BQ16" i="1"/>
  <c r="BP16" i="1"/>
  <c r="BO16" i="1"/>
  <c r="BN16" i="1"/>
  <c r="BM16" i="1"/>
  <c r="BK16" i="1"/>
  <c r="BJ16" i="1"/>
  <c r="BI16" i="1"/>
  <c r="BH16" i="1"/>
  <c r="BG16" i="1"/>
  <c r="BE16" i="1"/>
  <c r="BD16" i="1"/>
  <c r="BC16" i="1"/>
  <c r="BB16" i="1"/>
  <c r="FZ15" i="1"/>
  <c r="FY15" i="1"/>
  <c r="FX15" i="1"/>
  <c r="FW15" i="1"/>
  <c r="FV15" i="1"/>
  <c r="FT15" i="1"/>
  <c r="FS15" i="1"/>
  <c r="FS13" i="1" s="1"/>
  <c r="FR15" i="1"/>
  <c r="FQ15" i="1"/>
  <c r="FP15" i="1"/>
  <c r="FN15" i="1"/>
  <c r="FM15" i="1"/>
  <c r="FM13" i="1" s="1"/>
  <c r="FL15" i="1"/>
  <c r="FK15" i="1"/>
  <c r="FJ15" i="1"/>
  <c r="FH15" i="1"/>
  <c r="FG15" i="1"/>
  <c r="FF15" i="1"/>
  <c r="FE15" i="1"/>
  <c r="FD15" i="1"/>
  <c r="FB15" i="1"/>
  <c r="FA15" i="1"/>
  <c r="EZ15" i="1"/>
  <c r="EY15" i="1"/>
  <c r="EX15" i="1"/>
  <c r="EV15" i="1"/>
  <c r="EU15" i="1"/>
  <c r="EU13" i="1" s="1"/>
  <c r="ET15" i="1"/>
  <c r="ES15" i="1"/>
  <c r="ER15" i="1"/>
  <c r="CI15" i="1"/>
  <c r="CH15" i="1"/>
  <c r="CG15" i="1"/>
  <c r="CF15" i="1"/>
  <c r="CE15" i="1"/>
  <c r="CC15" i="1"/>
  <c r="CB15" i="1"/>
  <c r="CB13" i="1" s="1"/>
  <c r="CA15" i="1"/>
  <c r="BZ15" i="1"/>
  <c r="BY15" i="1"/>
  <c r="BW15" i="1"/>
  <c r="BV15" i="1"/>
  <c r="BV13" i="1" s="1"/>
  <c r="BU15" i="1"/>
  <c r="BT15" i="1"/>
  <c r="BS15" i="1"/>
  <c r="BQ15" i="1"/>
  <c r="BP15" i="1"/>
  <c r="BO15" i="1"/>
  <c r="BN15" i="1"/>
  <c r="BM15" i="1"/>
  <c r="BK15" i="1"/>
  <c r="BJ15" i="1"/>
  <c r="BI15" i="1"/>
  <c r="BH15" i="1"/>
  <c r="BG15" i="1"/>
  <c r="BE15" i="1"/>
  <c r="BD15" i="1"/>
  <c r="BD13" i="1" s="1"/>
  <c r="BC15" i="1"/>
  <c r="BB15" i="1"/>
  <c r="FZ14" i="1"/>
  <c r="FY14" i="1"/>
  <c r="FX14" i="1"/>
  <c r="FW14" i="1"/>
  <c r="FW13" i="1" s="1"/>
  <c r="FV14" i="1"/>
  <c r="FT14" i="1"/>
  <c r="FS14" i="1"/>
  <c r="FR14" i="1"/>
  <c r="FQ14" i="1"/>
  <c r="FP14" i="1"/>
  <c r="FN14" i="1"/>
  <c r="FM14" i="1"/>
  <c r="FL14" i="1"/>
  <c r="FK14" i="1"/>
  <c r="FJ14" i="1"/>
  <c r="FH14" i="1"/>
  <c r="FG14" i="1"/>
  <c r="FF14" i="1"/>
  <c r="FE14" i="1"/>
  <c r="FE13" i="1" s="1"/>
  <c r="FD14" i="1"/>
  <c r="FB14" i="1"/>
  <c r="FA14" i="1"/>
  <c r="EZ14" i="1"/>
  <c r="EY14" i="1"/>
  <c r="EX14" i="1"/>
  <c r="EV14" i="1"/>
  <c r="EU14" i="1"/>
  <c r="ET14" i="1"/>
  <c r="ES14" i="1"/>
  <c r="ER14" i="1"/>
  <c r="CI14" i="1"/>
  <c r="CH14" i="1"/>
  <c r="CG14" i="1"/>
  <c r="CG13" i="1" s="1"/>
  <c r="CF14" i="1"/>
  <c r="CF13" i="1" s="1"/>
  <c r="CE14" i="1"/>
  <c r="CE13" i="1" s="1"/>
  <c r="CC14" i="1"/>
  <c r="CB14" i="1"/>
  <c r="CA14" i="1"/>
  <c r="CA13" i="1" s="1"/>
  <c r="BZ14" i="1"/>
  <c r="BZ13" i="1" s="1"/>
  <c r="BY14" i="1"/>
  <c r="BY13" i="1" s="1"/>
  <c r="BW14" i="1"/>
  <c r="BV14" i="1"/>
  <c r="BU14" i="1"/>
  <c r="BU13" i="1" s="1"/>
  <c r="BT14" i="1"/>
  <c r="BS14" i="1"/>
  <c r="BS13" i="1" s="1"/>
  <c r="BQ14" i="1"/>
  <c r="BP14" i="1"/>
  <c r="BO14" i="1"/>
  <c r="BO13" i="1" s="1"/>
  <c r="BN14" i="1"/>
  <c r="BN13" i="1" s="1"/>
  <c r="BM14" i="1"/>
  <c r="BM13" i="1" s="1"/>
  <c r="BK14" i="1"/>
  <c r="BJ14" i="1"/>
  <c r="BI14" i="1"/>
  <c r="BI13" i="1" s="1"/>
  <c r="BH14" i="1"/>
  <c r="BH13" i="1" s="1"/>
  <c r="BG14" i="1"/>
  <c r="BG13" i="1" s="1"/>
  <c r="BE14" i="1"/>
  <c r="BD14" i="1"/>
  <c r="BC14" i="1"/>
  <c r="BC13" i="1" s="1"/>
  <c r="BB14" i="1"/>
  <c r="FZ13" i="1"/>
  <c r="FX13" i="1"/>
  <c r="FV13" i="1"/>
  <c r="FT13" i="1"/>
  <c r="FR13" i="1"/>
  <c r="FP13" i="1"/>
  <c r="FN13" i="1"/>
  <c r="FL13" i="1"/>
  <c r="FJ13" i="1"/>
  <c r="FH13" i="1"/>
  <c r="FF13" i="1"/>
  <c r="FD13" i="1"/>
  <c r="FB13" i="1"/>
  <c r="EZ13" i="1"/>
  <c r="EX13" i="1"/>
  <c r="EV13" i="1"/>
  <c r="ET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D13" i="1"/>
  <c r="DA13" i="1"/>
  <c r="CZ13" i="1"/>
  <c r="CY13" i="1"/>
  <c r="CX13" i="1"/>
  <c r="CW13" i="1"/>
  <c r="CV13" i="1"/>
  <c r="CU13" i="1"/>
  <c r="CT13" i="1"/>
  <c r="CS13" i="1"/>
  <c r="CI13" i="1"/>
  <c r="CC13" i="1"/>
  <c r="BW13" i="1"/>
  <c r="BQ13" i="1"/>
  <c r="BK13" i="1"/>
  <c r="BE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FZ12" i="1"/>
  <c r="FY12" i="1"/>
  <c r="FX12" i="1"/>
  <c r="FW12" i="1"/>
  <c r="FV12" i="1"/>
  <c r="FT12" i="1"/>
  <c r="FS12" i="1"/>
  <c r="FR12" i="1"/>
  <c r="FQ12" i="1"/>
  <c r="FP12" i="1"/>
  <c r="FN12" i="1"/>
  <c r="FM12" i="1"/>
  <c r="FL12" i="1"/>
  <c r="FK12" i="1"/>
  <c r="FJ12" i="1"/>
  <c r="FH12" i="1"/>
  <c r="FG12" i="1"/>
  <c r="FF12" i="1"/>
  <c r="FE12" i="1"/>
  <c r="FD12" i="1"/>
  <c r="FB12" i="1"/>
  <c r="FA12" i="1"/>
  <c r="EZ12" i="1"/>
  <c r="EY12" i="1"/>
  <c r="EX12" i="1"/>
  <c r="EV12" i="1"/>
  <c r="EU12" i="1"/>
  <c r="ET12" i="1"/>
  <c r="ES12" i="1"/>
  <c r="ER12" i="1"/>
  <c r="CI12" i="1"/>
  <c r="CH12" i="1"/>
  <c r="CG12" i="1"/>
  <c r="CF12" i="1"/>
  <c r="CE12" i="1"/>
  <c r="CC12" i="1"/>
  <c r="CB12" i="1"/>
  <c r="CA12" i="1"/>
  <c r="BZ12" i="1"/>
  <c r="BY12" i="1"/>
  <c r="BW12" i="1"/>
  <c r="BV12" i="1"/>
  <c r="BU12" i="1"/>
  <c r="BT12" i="1"/>
  <c r="BS12" i="1"/>
  <c r="BQ12" i="1"/>
  <c r="BP12" i="1"/>
  <c r="BO12" i="1"/>
  <c r="BN12" i="1"/>
  <c r="BM12" i="1"/>
  <c r="BK12" i="1"/>
  <c r="BJ12" i="1"/>
  <c r="BI12" i="1"/>
  <c r="BH12" i="1"/>
  <c r="BG12" i="1"/>
  <c r="BE12" i="1"/>
  <c r="BD12" i="1"/>
  <c r="BC12" i="1"/>
  <c r="BB12" i="1"/>
  <c r="FZ11" i="1"/>
  <c r="FY11" i="1"/>
  <c r="FX11" i="1"/>
  <c r="FW11" i="1"/>
  <c r="FV11" i="1"/>
  <c r="FT11" i="1"/>
  <c r="FS11" i="1"/>
  <c r="FR11" i="1"/>
  <c r="FQ11" i="1"/>
  <c r="FP11" i="1"/>
  <c r="FN11" i="1"/>
  <c r="FM11" i="1"/>
  <c r="FM8" i="1" s="1"/>
  <c r="FL11" i="1"/>
  <c r="FK11" i="1"/>
  <c r="FJ11" i="1"/>
  <c r="FH11" i="1"/>
  <c r="FG11" i="1"/>
  <c r="FF11" i="1"/>
  <c r="FF8" i="1" s="1"/>
  <c r="FE11" i="1"/>
  <c r="FD11" i="1"/>
  <c r="FB11" i="1"/>
  <c r="FA11" i="1"/>
  <c r="EZ11" i="1"/>
  <c r="EY11" i="1"/>
  <c r="EX11" i="1"/>
  <c r="EV11" i="1"/>
  <c r="EU11" i="1"/>
  <c r="ET11" i="1"/>
  <c r="ES11" i="1"/>
  <c r="ER11" i="1"/>
  <c r="CI11" i="1"/>
  <c r="CH11" i="1"/>
  <c r="CG11" i="1"/>
  <c r="CF11" i="1"/>
  <c r="CE11" i="1"/>
  <c r="CC11" i="1"/>
  <c r="CB11" i="1"/>
  <c r="CA11" i="1"/>
  <c r="BZ11" i="1"/>
  <c r="BY11" i="1"/>
  <c r="BW11" i="1"/>
  <c r="BV11" i="1"/>
  <c r="BV8" i="1" s="1"/>
  <c r="BU11" i="1"/>
  <c r="BT11" i="1"/>
  <c r="BS11" i="1"/>
  <c r="BQ11" i="1"/>
  <c r="BP11" i="1"/>
  <c r="BO11" i="1"/>
  <c r="BN11" i="1"/>
  <c r="BM11" i="1"/>
  <c r="BK11" i="1"/>
  <c r="BJ11" i="1"/>
  <c r="BI11" i="1"/>
  <c r="BH11" i="1"/>
  <c r="BG11" i="1"/>
  <c r="BE11" i="1"/>
  <c r="BD11" i="1"/>
  <c r="BC11" i="1"/>
  <c r="BB11" i="1"/>
  <c r="FZ10" i="1"/>
  <c r="FZ8" i="1" s="1"/>
  <c r="FY10" i="1"/>
  <c r="FX10" i="1"/>
  <c r="FW10" i="1"/>
  <c r="FW8" i="1" s="1"/>
  <c r="FV10" i="1"/>
  <c r="FT10" i="1"/>
  <c r="FS10" i="1"/>
  <c r="FR10" i="1"/>
  <c r="FQ10" i="1"/>
  <c r="FQ8" i="1" s="1"/>
  <c r="FP10" i="1"/>
  <c r="FN10" i="1"/>
  <c r="FM10" i="1"/>
  <c r="FL10" i="1"/>
  <c r="FL8" i="1" s="1"/>
  <c r="FK10" i="1"/>
  <c r="FK8" i="1" s="1"/>
  <c r="FJ10" i="1"/>
  <c r="FH10" i="1"/>
  <c r="FG10" i="1"/>
  <c r="FF10" i="1"/>
  <c r="FE10" i="1"/>
  <c r="FD10" i="1"/>
  <c r="FB10" i="1"/>
  <c r="FA10" i="1"/>
  <c r="EZ10" i="1"/>
  <c r="EY10" i="1"/>
  <c r="EX10" i="1"/>
  <c r="EV10" i="1"/>
  <c r="EU10" i="1"/>
  <c r="ET10" i="1"/>
  <c r="ES10" i="1"/>
  <c r="ER10" i="1"/>
  <c r="CI10" i="1"/>
  <c r="CH10" i="1"/>
  <c r="CG10" i="1"/>
  <c r="CF10" i="1"/>
  <c r="CF8" i="1" s="1"/>
  <c r="CE10" i="1"/>
  <c r="CC10" i="1"/>
  <c r="CB10" i="1"/>
  <c r="CA10" i="1"/>
  <c r="BZ10" i="1"/>
  <c r="BY10" i="1"/>
  <c r="BW10" i="1"/>
  <c r="BV10" i="1"/>
  <c r="BU10" i="1"/>
  <c r="BT10" i="1"/>
  <c r="BS10" i="1"/>
  <c r="BQ10" i="1"/>
  <c r="BP10" i="1"/>
  <c r="BO10" i="1"/>
  <c r="BN10" i="1"/>
  <c r="BN8" i="1" s="1"/>
  <c r="BM10" i="1"/>
  <c r="BK10" i="1"/>
  <c r="BJ10" i="1"/>
  <c r="BI10" i="1"/>
  <c r="BH10" i="1"/>
  <c r="BG10" i="1"/>
  <c r="BE10" i="1"/>
  <c r="BD10" i="1"/>
  <c r="BC10" i="1"/>
  <c r="BB10" i="1"/>
  <c r="FZ9" i="1"/>
  <c r="FY9" i="1"/>
  <c r="FX9" i="1"/>
  <c r="FW9" i="1"/>
  <c r="FV9" i="1"/>
  <c r="FT9" i="1"/>
  <c r="FS9" i="1"/>
  <c r="FR9" i="1"/>
  <c r="FQ9" i="1"/>
  <c r="FP9" i="1"/>
  <c r="FP8" i="1" s="1"/>
  <c r="FN9" i="1"/>
  <c r="FN8" i="1" s="1"/>
  <c r="FM9" i="1"/>
  <c r="FL9" i="1"/>
  <c r="FK9" i="1"/>
  <c r="FJ9" i="1"/>
  <c r="FJ8" i="1" s="1"/>
  <c r="FH9" i="1"/>
  <c r="FG9" i="1"/>
  <c r="FF9" i="1"/>
  <c r="FE9" i="1"/>
  <c r="FD9" i="1"/>
  <c r="FB9" i="1"/>
  <c r="FA9" i="1"/>
  <c r="EZ9" i="1"/>
  <c r="EY9" i="1"/>
  <c r="EY8" i="1" s="1"/>
  <c r="EX9" i="1"/>
  <c r="EX8" i="1" s="1"/>
  <c r="EV9" i="1"/>
  <c r="EV8" i="1" s="1"/>
  <c r="EU9" i="1"/>
  <c r="ET9" i="1"/>
  <c r="ES9" i="1"/>
  <c r="ES8" i="1" s="1"/>
  <c r="ER9" i="1"/>
  <c r="ER8" i="1" s="1"/>
  <c r="CI9" i="1"/>
  <c r="CI8" i="1" s="1"/>
  <c r="CH9" i="1"/>
  <c r="CG9" i="1"/>
  <c r="CF9" i="1"/>
  <c r="CE9" i="1"/>
  <c r="CE8" i="1" s="1"/>
  <c r="CC9" i="1"/>
  <c r="CC8" i="1" s="1"/>
  <c r="CB9" i="1"/>
  <c r="CA9" i="1"/>
  <c r="BZ9" i="1"/>
  <c r="BY9" i="1"/>
  <c r="BY8" i="1" s="1"/>
  <c r="BW9" i="1"/>
  <c r="BW8" i="1" s="1"/>
  <c r="BV9" i="1"/>
  <c r="BU9" i="1"/>
  <c r="BT9" i="1"/>
  <c r="BS9" i="1"/>
  <c r="BS8" i="1" s="1"/>
  <c r="BQ9" i="1"/>
  <c r="BQ8" i="1" s="1"/>
  <c r="BP9" i="1"/>
  <c r="BO9" i="1"/>
  <c r="BN9" i="1"/>
  <c r="BM9" i="1"/>
  <c r="BM8" i="1" s="1"/>
  <c r="BM20" i="1" s="1"/>
  <c r="BK9" i="1"/>
  <c r="BK8" i="1" s="1"/>
  <c r="BJ9" i="1"/>
  <c r="BI9" i="1"/>
  <c r="BH9" i="1"/>
  <c r="BG9" i="1"/>
  <c r="BG8" i="1" s="1"/>
  <c r="BE9" i="1"/>
  <c r="BE8" i="1" s="1"/>
  <c r="BD9" i="1"/>
  <c r="BC9" i="1"/>
  <c r="BB9" i="1"/>
  <c r="FY8" i="1"/>
  <c r="FX8" i="1"/>
  <c r="FV8" i="1"/>
  <c r="FT8" i="1"/>
  <c r="FS8" i="1"/>
  <c r="FR8" i="1"/>
  <c r="FH8" i="1"/>
  <c r="FG8" i="1"/>
  <c r="FD8" i="1"/>
  <c r="FB8" i="1"/>
  <c r="FA8" i="1"/>
  <c r="EZ8" i="1"/>
  <c r="EU8" i="1"/>
  <c r="ET8" i="1"/>
  <c r="EQ8" i="1"/>
  <c r="EQ20" i="1" s="1"/>
  <c r="EP8" i="1"/>
  <c r="EP20" i="1" s="1"/>
  <c r="EO8" i="1"/>
  <c r="EO20" i="1" s="1"/>
  <c r="EN8" i="1"/>
  <c r="EN20" i="1" s="1"/>
  <c r="EM8" i="1"/>
  <c r="EM20" i="1" s="1"/>
  <c r="EL8" i="1"/>
  <c r="EL20" i="1" s="1"/>
  <c r="EK8" i="1"/>
  <c r="EK20" i="1" s="1"/>
  <c r="EJ8" i="1"/>
  <c r="EJ20" i="1" s="1"/>
  <c r="EI8" i="1"/>
  <c r="EH8" i="1"/>
  <c r="EH20" i="1" s="1"/>
  <c r="EG8" i="1"/>
  <c r="EG20" i="1" s="1"/>
  <c r="EF8" i="1"/>
  <c r="EF20" i="1" s="1"/>
  <c r="EE8" i="1"/>
  <c r="EE20" i="1" s="1"/>
  <c r="ED8" i="1"/>
  <c r="ED20" i="1" s="1"/>
  <c r="EC8" i="1"/>
  <c r="EC20" i="1" s="1"/>
  <c r="EB8" i="1"/>
  <c r="EB20" i="1" s="1"/>
  <c r="EA8" i="1"/>
  <c r="EA20" i="1" s="1"/>
  <c r="DZ8" i="1"/>
  <c r="DZ20" i="1" s="1"/>
  <c r="DY8" i="1"/>
  <c r="DY20" i="1" s="1"/>
  <c r="DX8" i="1"/>
  <c r="DX20" i="1" s="1"/>
  <c r="DW8" i="1"/>
  <c r="DW20" i="1" s="1"/>
  <c r="DV8" i="1"/>
  <c r="DV20" i="1" s="1"/>
  <c r="DU8" i="1"/>
  <c r="DU20" i="1" s="1"/>
  <c r="DT8" i="1"/>
  <c r="DT20" i="1" s="1"/>
  <c r="DS8" i="1"/>
  <c r="DS20" i="1" s="1"/>
  <c r="DR8" i="1"/>
  <c r="DR20" i="1" s="1"/>
  <c r="DQ8" i="1"/>
  <c r="DQ20" i="1" s="1"/>
  <c r="DP8" i="1"/>
  <c r="DP20" i="1" s="1"/>
  <c r="DO8" i="1"/>
  <c r="DO20" i="1" s="1"/>
  <c r="DN8" i="1"/>
  <c r="DN20" i="1" s="1"/>
  <c r="DM8" i="1"/>
  <c r="DM20" i="1" s="1"/>
  <c r="DL8" i="1"/>
  <c r="DL20" i="1" s="1"/>
  <c r="DK8" i="1"/>
  <c r="DK20" i="1" s="1"/>
  <c r="DJ8" i="1"/>
  <c r="DJ20" i="1" s="1"/>
  <c r="DI8" i="1"/>
  <c r="DI20" i="1" s="1"/>
  <c r="DH8" i="1"/>
  <c r="DH20" i="1" s="1"/>
  <c r="DG8" i="1"/>
  <c r="DG20" i="1" s="1"/>
  <c r="DD8" i="1"/>
  <c r="DD20" i="1" s="1"/>
  <c r="DC8" i="1"/>
  <c r="DC20" i="1" s="1"/>
  <c r="DB8" i="1"/>
  <c r="DB20" i="1" s="1"/>
  <c r="DA8" i="1"/>
  <c r="DA20" i="1" s="1"/>
  <c r="CZ8" i="1"/>
  <c r="CZ20" i="1" s="1"/>
  <c r="CY8" i="1"/>
  <c r="CY20" i="1" s="1"/>
  <c r="CX8" i="1"/>
  <c r="CX20" i="1" s="1"/>
  <c r="CW8" i="1"/>
  <c r="CW20" i="1" s="1"/>
  <c r="CV8" i="1"/>
  <c r="CV20" i="1" s="1"/>
  <c r="CU8" i="1"/>
  <c r="CU20" i="1" s="1"/>
  <c r="CT8" i="1"/>
  <c r="CT20" i="1" s="1"/>
  <c r="CS8" i="1"/>
  <c r="CS20" i="1" s="1"/>
  <c r="CH8" i="1"/>
  <c r="CG8" i="1"/>
  <c r="CB8" i="1"/>
  <c r="CA8" i="1"/>
  <c r="BZ8" i="1"/>
  <c r="BU8" i="1"/>
  <c r="BT8" i="1"/>
  <c r="BP8" i="1"/>
  <c r="BO8" i="1"/>
  <c r="BJ8" i="1"/>
  <c r="BI8" i="1"/>
  <c r="BH8" i="1"/>
  <c r="BD8" i="1"/>
  <c r="BC8" i="1"/>
  <c r="BB8" i="1"/>
  <c r="BA8" i="1"/>
  <c r="BA20" i="1" s="1"/>
  <c r="AZ8" i="1"/>
  <c r="AZ20" i="1" s="1"/>
  <c r="AY8" i="1"/>
  <c r="AY20" i="1" s="1"/>
  <c r="AX8" i="1"/>
  <c r="AX20" i="1" s="1"/>
  <c r="AW8" i="1"/>
  <c r="AW20" i="1" s="1"/>
  <c r="AV8" i="1"/>
  <c r="AV20" i="1" s="1"/>
  <c r="AU8" i="1"/>
  <c r="AU20" i="1" s="1"/>
  <c r="AT8" i="1"/>
  <c r="AT20" i="1" s="1"/>
  <c r="AS8" i="1"/>
  <c r="AS20" i="1" s="1"/>
  <c r="AR8" i="1"/>
  <c r="AR20" i="1" s="1"/>
  <c r="AQ8" i="1"/>
  <c r="AQ20" i="1" s="1"/>
  <c r="AP8" i="1"/>
  <c r="AP20" i="1" s="1"/>
  <c r="AO8" i="1"/>
  <c r="AO20" i="1" s="1"/>
  <c r="AN8" i="1"/>
  <c r="AN20" i="1" s="1"/>
  <c r="AM8" i="1"/>
  <c r="AM20" i="1" s="1"/>
  <c r="AL8" i="1"/>
  <c r="AL20" i="1" s="1"/>
  <c r="AK8" i="1"/>
  <c r="AK20" i="1" s="1"/>
  <c r="AJ8" i="1"/>
  <c r="AJ20" i="1" s="1"/>
  <c r="AI8" i="1"/>
  <c r="AI20" i="1" s="1"/>
  <c r="AH8" i="1"/>
  <c r="AH20" i="1" s="1"/>
  <c r="AG8" i="1"/>
  <c r="AG20" i="1" s="1"/>
  <c r="AF8" i="1"/>
  <c r="AF20" i="1" s="1"/>
  <c r="AE8" i="1"/>
  <c r="AE20" i="1" s="1"/>
  <c r="AD8" i="1"/>
  <c r="AD20" i="1" s="1"/>
  <c r="AC8" i="1"/>
  <c r="AB8" i="1"/>
  <c r="AB20" i="1" s="1"/>
  <c r="AA8" i="1"/>
  <c r="AA20" i="1" s="1"/>
  <c r="Z8" i="1"/>
  <c r="Z20" i="1" s="1"/>
  <c r="Y8" i="1"/>
  <c r="Y20" i="1" s="1"/>
  <c r="X8" i="1"/>
  <c r="X20" i="1" s="1"/>
  <c r="W8" i="1"/>
  <c r="W20" i="1" s="1"/>
  <c r="V8" i="1"/>
  <c r="V20" i="1" s="1"/>
  <c r="U8" i="1"/>
  <c r="U20" i="1" s="1"/>
  <c r="T8" i="1"/>
  <c r="T20" i="1" s="1"/>
  <c r="S8" i="1"/>
  <c r="S20" i="1" s="1"/>
  <c r="R8" i="1"/>
  <c r="R20" i="1" s="1"/>
  <c r="Q8" i="1"/>
  <c r="Q20" i="1" s="1"/>
  <c r="P8" i="1"/>
  <c r="P20" i="1" s="1"/>
  <c r="O8" i="1"/>
  <c r="O20" i="1" s="1"/>
  <c r="N8" i="1"/>
  <c r="N20" i="1" s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FZ7" i="1"/>
  <c r="FY7" i="1"/>
  <c r="FX7" i="1"/>
  <c r="FX20" i="1" s="1"/>
  <c r="FW7" i="1"/>
  <c r="FV7" i="1"/>
  <c r="FT7" i="1"/>
  <c r="FT20" i="1" s="1"/>
  <c r="FS7" i="1"/>
  <c r="FS20" i="1" s="1"/>
  <c r="FR7" i="1"/>
  <c r="FR20" i="1" s="1"/>
  <c r="FQ7" i="1"/>
  <c r="FP7" i="1"/>
  <c r="FN7" i="1"/>
  <c r="FM7" i="1"/>
  <c r="FM20" i="1" s="1"/>
  <c r="FL7" i="1"/>
  <c r="FK7" i="1"/>
  <c r="FJ7" i="1"/>
  <c r="FH7" i="1"/>
  <c r="FG7" i="1"/>
  <c r="FF7" i="1"/>
  <c r="FE7" i="1"/>
  <c r="FD7" i="1"/>
  <c r="FD20" i="1" s="1"/>
  <c r="FB7" i="1"/>
  <c r="FB20" i="1" s="1"/>
  <c r="FA7" i="1"/>
  <c r="EZ7" i="1"/>
  <c r="EZ20" i="1" s="1"/>
  <c r="EY7" i="1"/>
  <c r="EX7" i="1"/>
  <c r="EV7" i="1"/>
  <c r="EU7" i="1"/>
  <c r="EU20" i="1" s="1"/>
  <c r="ET7" i="1"/>
  <c r="ES7" i="1"/>
  <c r="ER7" i="1"/>
  <c r="CI7" i="1"/>
  <c r="CH7" i="1"/>
  <c r="CG7" i="1"/>
  <c r="CF7" i="1"/>
  <c r="CE7" i="1"/>
  <c r="CE20" i="1" s="1"/>
  <c r="CC7" i="1"/>
  <c r="CB7" i="1"/>
  <c r="CB20" i="1" s="1"/>
  <c r="CA7" i="1"/>
  <c r="BZ7" i="1"/>
  <c r="BZ20" i="1" s="1"/>
  <c r="BY7" i="1"/>
  <c r="BY20" i="1" s="1"/>
  <c r="BW7" i="1"/>
  <c r="BV7" i="1"/>
  <c r="BU7" i="1"/>
  <c r="BT7" i="1"/>
  <c r="BS7" i="1"/>
  <c r="BS20" i="1" s="1"/>
  <c r="BQ7" i="1"/>
  <c r="BP7" i="1"/>
  <c r="BO7" i="1"/>
  <c r="BN7" i="1"/>
  <c r="BM7" i="1"/>
  <c r="BK7" i="1"/>
  <c r="BJ7" i="1"/>
  <c r="BI7" i="1"/>
  <c r="BH7" i="1"/>
  <c r="BH20" i="1" s="1"/>
  <c r="BG7" i="1"/>
  <c r="BE7" i="1"/>
  <c r="BD7" i="1"/>
  <c r="BD20" i="1" s="1"/>
  <c r="BC7" i="1"/>
  <c r="BB7" i="1"/>
  <c r="BG20" i="1" l="1"/>
  <c r="BJ20" i="1"/>
  <c r="BF19" i="1"/>
  <c r="BF14" i="1"/>
  <c r="BF10" i="1"/>
  <c r="BF17" i="1"/>
  <c r="BF15" i="1"/>
  <c r="BF11" i="1"/>
  <c r="BR19" i="1"/>
  <c r="BR14" i="1"/>
  <c r="BR10" i="1"/>
  <c r="BR17" i="1"/>
  <c r="BR15" i="1"/>
  <c r="BR11" i="1"/>
  <c r="CD19" i="1"/>
  <c r="CD14" i="1"/>
  <c r="CD10" i="1"/>
  <c r="CD17" i="1"/>
  <c r="CD15" i="1"/>
  <c r="CD11" i="1"/>
  <c r="FO19" i="1"/>
  <c r="FO16" i="1"/>
  <c r="FO14" i="1"/>
  <c r="FO10" i="1"/>
  <c r="FO17" i="1"/>
  <c r="FO15" i="1"/>
  <c r="FO11" i="1"/>
  <c r="BK20" i="1"/>
  <c r="BW20" i="1"/>
  <c r="CI20" i="1"/>
  <c r="FN20" i="1"/>
  <c r="FZ20" i="1"/>
  <c r="FQ13" i="1"/>
  <c r="CH13" i="1"/>
  <c r="FY13" i="1"/>
  <c r="FY20" i="1" s="1"/>
  <c r="BF16" i="1"/>
  <c r="BR16" i="1"/>
  <c r="CD16" i="1"/>
  <c r="BL19" i="1"/>
  <c r="BL14" i="1"/>
  <c r="BL10" i="1"/>
  <c r="BL17" i="1"/>
  <c r="BL15" i="1"/>
  <c r="BL11" i="1"/>
  <c r="BX19" i="1"/>
  <c r="BX14" i="1"/>
  <c r="BX10" i="1"/>
  <c r="BX17" i="1"/>
  <c r="BX15" i="1"/>
  <c r="BX11" i="1"/>
  <c r="CJ19" i="1"/>
  <c r="CJ14" i="1"/>
  <c r="CJ10" i="1"/>
  <c r="CJ17" i="1"/>
  <c r="CJ15" i="1"/>
  <c r="CJ11" i="1"/>
  <c r="FU19" i="1"/>
  <c r="FU16" i="1"/>
  <c r="FU14" i="1"/>
  <c r="FU10" i="1"/>
  <c r="FU17" i="1"/>
  <c r="FU15" i="1"/>
  <c r="FU11" i="1"/>
  <c r="BE20" i="1"/>
  <c r="BQ20" i="1"/>
  <c r="CC20" i="1"/>
  <c r="EV20" i="1"/>
  <c r="FH20" i="1"/>
  <c r="BF7" i="1"/>
  <c r="BL7" i="1"/>
  <c r="BR7" i="1"/>
  <c r="BX7" i="1"/>
  <c r="CD7" i="1"/>
  <c r="CJ7" i="1"/>
  <c r="EW7" i="1"/>
  <c r="FC7" i="1"/>
  <c r="FI7" i="1"/>
  <c r="FO7" i="1"/>
  <c r="FU7" i="1"/>
  <c r="BF9" i="1"/>
  <c r="BF8" i="1" s="1"/>
  <c r="BL9" i="1"/>
  <c r="BR9" i="1"/>
  <c r="BX9" i="1"/>
  <c r="CD9" i="1"/>
  <c r="CJ9" i="1"/>
  <c r="FC9" i="1"/>
  <c r="FI9" i="1"/>
  <c r="FO9" i="1"/>
  <c r="FU9" i="1"/>
  <c r="BT13" i="1"/>
  <c r="BT20" i="1" s="1"/>
  <c r="FK13" i="1"/>
  <c r="BP20" i="1"/>
  <c r="EW19" i="1"/>
  <c r="EW16" i="1"/>
  <c r="EW14" i="1"/>
  <c r="EW10" i="1"/>
  <c r="EW8" i="1" s="1"/>
  <c r="EW17" i="1"/>
  <c r="EW15" i="1"/>
  <c r="EW11" i="1"/>
  <c r="ER20" i="1"/>
  <c r="FJ20" i="1"/>
  <c r="BF18" i="1"/>
  <c r="BL18" i="1"/>
  <c r="BR18" i="1"/>
  <c r="BX18" i="1"/>
  <c r="CD18" i="1"/>
  <c r="CJ18" i="1"/>
  <c r="EW18" i="1"/>
  <c r="FI18" i="1"/>
  <c r="FO18" i="1"/>
  <c r="FU18" i="1"/>
  <c r="CH20" i="1"/>
  <c r="FC19" i="1"/>
  <c r="FC16" i="1"/>
  <c r="FC14" i="1"/>
  <c r="FC13" i="1" s="1"/>
  <c r="FC10" i="1"/>
  <c r="FC17" i="1"/>
  <c r="FC15" i="1"/>
  <c r="FC11" i="1"/>
  <c r="EX20" i="1"/>
  <c r="FP20" i="1"/>
  <c r="BN20" i="1"/>
  <c r="CF20" i="1"/>
  <c r="EY20" i="1"/>
  <c r="FE20" i="1"/>
  <c r="FK20" i="1"/>
  <c r="FQ20" i="1"/>
  <c r="FW20" i="1"/>
  <c r="FE8" i="1"/>
  <c r="BF12" i="1"/>
  <c r="BL12" i="1"/>
  <c r="BR12" i="1"/>
  <c r="BX12" i="1"/>
  <c r="CD12" i="1"/>
  <c r="CJ12" i="1"/>
  <c r="EW12" i="1"/>
  <c r="FC12" i="1"/>
  <c r="FO12" i="1"/>
  <c r="FU12" i="1"/>
  <c r="EY13" i="1"/>
  <c r="BP13" i="1"/>
  <c r="FG13" i="1"/>
  <c r="FG20" i="1" s="1"/>
  <c r="BV20" i="1"/>
  <c r="FI19" i="1"/>
  <c r="FI16" i="1"/>
  <c r="FI14" i="1"/>
  <c r="FI10" i="1"/>
  <c r="FI17" i="1"/>
  <c r="FI15" i="1"/>
  <c r="FI11" i="1"/>
  <c r="FV20" i="1"/>
  <c r="BC20" i="1"/>
  <c r="BI20" i="1"/>
  <c r="BO20" i="1"/>
  <c r="BU20" i="1"/>
  <c r="CA20" i="1"/>
  <c r="CG20" i="1"/>
  <c r="ET20" i="1"/>
  <c r="FF20" i="1"/>
  <c r="FL20" i="1"/>
  <c r="BB13" i="1"/>
  <c r="BB20" i="1" s="1"/>
  <c r="ES13" i="1"/>
  <c r="ES20" i="1" s="1"/>
  <c r="BJ13" i="1"/>
  <c r="FA13" i="1"/>
  <c r="FA20" i="1" s="1"/>
  <c r="FC8" i="1" l="1"/>
  <c r="CJ8" i="1"/>
  <c r="CD8" i="1"/>
  <c r="CD20" i="1" s="1"/>
  <c r="FO20" i="1"/>
  <c r="EW13" i="1"/>
  <c r="FU8" i="1"/>
  <c r="FU20" i="1" s="1"/>
  <c r="BX8" i="1"/>
  <c r="BX20" i="1" s="1"/>
  <c r="FI20" i="1"/>
  <c r="FU13" i="1"/>
  <c r="FO13" i="1"/>
  <c r="CJ20" i="1"/>
  <c r="FO8" i="1"/>
  <c r="BR8" i="1"/>
  <c r="FC20" i="1"/>
  <c r="CJ13" i="1"/>
  <c r="BX13" i="1"/>
  <c r="BL13" i="1"/>
  <c r="CD13" i="1"/>
  <c r="BR13" i="1"/>
  <c r="BR20" i="1" s="1"/>
  <c r="BF13" i="1"/>
  <c r="FI13" i="1"/>
  <c r="FI8" i="1"/>
  <c r="BL8" i="1"/>
  <c r="BL20" i="1" s="1"/>
  <c r="EW20" i="1"/>
  <c r="B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francesca.fruean</author>
    <author>Aiulu Tolovaa</author>
  </authors>
  <commentList>
    <comment ref="EO7" authorId="0" shapeId="0" xr:uid="{F22A0BDB-BE50-4438-A465-223462BD6515}">
      <text>
        <r>
          <rPr>
            <b/>
            <sz val="8"/>
            <color indexed="81"/>
            <rFont val="Tahoma"/>
            <family val="2"/>
          </rPr>
          <t>francesca.fruean:</t>
        </r>
        <r>
          <rPr>
            <sz val="8"/>
            <color indexed="81"/>
            <rFont val="Tahoma"/>
            <family val="2"/>
          </rPr>
          <t xml:space="preserve">
Increase due to govt overdraft facility of SAT$24m</t>
        </r>
      </text>
    </comment>
    <comment ref="BO21" authorId="1" shapeId="0" xr:uid="{811360C2-C472-45D7-A483-D4430B776EB0}">
      <text>
        <r>
          <rPr>
            <b/>
            <sz val="9"/>
            <color indexed="81"/>
            <rFont val="Tahoma"/>
            <family val="2"/>
          </rPr>
          <t>Aiulu Tolovaa:</t>
        </r>
        <r>
          <rPr>
            <sz val="9"/>
            <color indexed="81"/>
            <rFont val="Tahoma"/>
            <family val="2"/>
          </rPr>
          <t xml:space="preserve">
Total assets CBS, BANKS and OFCs
</t>
        </r>
      </text>
    </comment>
  </commentList>
</comments>
</file>

<file path=xl/sharedStrings.xml><?xml version="1.0" encoding="utf-8"?>
<sst xmlns="http://schemas.openxmlformats.org/spreadsheetml/2006/main" count="264" uniqueCount="60">
  <si>
    <t>Table A-6</t>
  </si>
  <si>
    <t>STRUCTURE OF THE FINANCIAL SYSTEM (1)</t>
  </si>
  <si>
    <t>Percentage shares in totals</t>
  </si>
  <si>
    <t>Percentage shares in total</t>
  </si>
  <si>
    <t>End of Period</t>
  </si>
  <si>
    <t xml:space="preserve">Balance Sheet Totals </t>
  </si>
  <si>
    <t xml:space="preserve">Domestic Credit 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</si>
  <si>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</si>
  <si>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</si>
  <si>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</si>
  <si>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</si>
  <si>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</si>
  <si>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</si>
  <si>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</si>
  <si>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</si>
  <si>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</si>
  <si>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</si>
  <si>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</si>
  <si>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</si>
  <si>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</si>
  <si>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</si>
  <si>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</si>
  <si>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</si>
  <si>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</si>
  <si>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</si>
  <si>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</si>
  <si>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</si>
  <si>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</si>
  <si>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</si>
  <si>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</si>
  <si>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</si>
  <si>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</t>
  </si>
  <si>
    <t>II</t>
  </si>
  <si>
    <t>III</t>
  </si>
  <si>
    <t>IV</t>
  </si>
  <si>
    <t>Dec</t>
  </si>
  <si>
    <t>Mar</t>
  </si>
  <si>
    <t>June</t>
  </si>
  <si>
    <t>Sep</t>
  </si>
  <si>
    <t>Jun</t>
  </si>
  <si>
    <t>Central Bank of Samoa</t>
  </si>
  <si>
    <t>Commercial banks</t>
  </si>
  <si>
    <t>Australia New Zealand Bank (Samoa) Ltd</t>
  </si>
  <si>
    <t xml:space="preserve">Bank of South Pacific (Samoa) Limited </t>
  </si>
  <si>
    <t>National Bank of Samoa Limited</t>
  </si>
  <si>
    <t>Samoa Commercial Bank Limited</t>
  </si>
  <si>
    <t xml:space="preserve">Non monetary financial institutions </t>
  </si>
  <si>
    <t>National Provident Fund</t>
  </si>
  <si>
    <t>Development Bank of Samoa</t>
  </si>
  <si>
    <t xml:space="preserve">General Insurance Companies </t>
  </si>
  <si>
    <t>Samoa Life Assurance Corp.</t>
  </si>
  <si>
    <t>Samoa Housing Corporation</t>
  </si>
  <si>
    <t>Unit Trust of Samoa (2)</t>
  </si>
  <si>
    <t>TOTAL</t>
  </si>
  <si>
    <t>Amounts in Tala million</t>
  </si>
  <si>
    <t>(1)</t>
  </si>
  <si>
    <t xml:space="preserve">Total Assets of the Financial System (FS) at end quarter </t>
  </si>
  <si>
    <t>(2)</t>
  </si>
  <si>
    <t>Shares to total claims of the FS (to all sectors i.e. government, non financial public enterprises, businesses and households)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</si>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</sst>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sz val="8"/>
      <color rgb="FFFF0000"/>
      <name val="Arial"/>
      <family val="2"/>
    </font>
    <font>
      <i/>
      <sz val="8"/>
      <color indexed="8"/>
      <name val="Arial"/>
      <family val="2"/>
    </font>
    <font>
      <sz val="8"/>
      <color theme="9" tint="-0.24997711111789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Continuous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0" fontId="2" fillId="0" borderId="4" xfId="1" quotePrefix="1" applyFont="1" applyBorder="1" applyAlignment="1">
      <alignment horizontal="center"/>
    </xf>
    <xf numFmtId="0" fontId="2" fillId="0" borderId="5" xfId="1" quotePrefix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quotePrefix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5" xfId="1" quotePrefix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4" fillId="0" borderId="9" xfId="1" applyFont="1" applyBorder="1"/>
    <xf numFmtId="0" fontId="2" fillId="0" borderId="10" xfId="1" applyFont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2" fillId="0" borderId="7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left"/>
    </xf>
    <xf numFmtId="164" fontId="2" fillId="2" borderId="0" xfId="1" applyNumberFormat="1" applyFont="1" applyFill="1" applyAlignment="1">
      <alignment horizontal="center"/>
    </xf>
    <xf numFmtId="0" fontId="2" fillId="0" borderId="7" xfId="1" applyFont="1" applyBorder="1" applyAlignment="1">
      <alignment horizontal="left"/>
    </xf>
    <xf numFmtId="0" fontId="2" fillId="0" borderId="6" xfId="1" quotePrefix="1" applyFont="1" applyBorder="1" applyAlignment="1">
      <alignment horizontal="left"/>
    </xf>
    <xf numFmtId="164" fontId="2" fillId="3" borderId="0" xfId="1" applyNumberFormat="1" applyFont="1" applyFill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0" fontId="2" fillId="0" borderId="7" xfId="1" quotePrefix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164" fontId="5" fillId="0" borderId="0" xfId="1" applyNumberFormat="1" applyFont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3" fillId="0" borderId="6" xfId="1" applyFont="1" applyBorder="1"/>
    <xf numFmtId="164" fontId="4" fillId="0" borderId="6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 applyAlignment="1">
      <alignment horizontal="left"/>
    </xf>
    <xf numFmtId="0" fontId="2" fillId="0" borderId="11" xfId="1" applyFont="1" applyBorder="1"/>
    <xf numFmtId="0" fontId="2" fillId="0" borderId="10" xfId="1" applyFont="1" applyBorder="1"/>
    <xf numFmtId="164" fontId="2" fillId="0" borderId="11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5" fillId="0" borderId="11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164" fontId="2" fillId="0" borderId="11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0" fontId="3" fillId="0" borderId="11" xfId="1" applyFont="1" applyBorder="1" applyAlignment="1">
      <alignment horizontal="right"/>
    </xf>
    <xf numFmtId="0" fontId="3" fillId="0" borderId="9" xfId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quotePrefix="1" applyFont="1" applyAlignment="1">
      <alignment horizontal="left"/>
    </xf>
    <xf numFmtId="164" fontId="3" fillId="0" borderId="0" xfId="1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9" fontId="3" fillId="0" borderId="0" xfId="2" applyFont="1" applyAlignment="1">
      <alignment horizontal="right"/>
    </xf>
    <xf numFmtId="164" fontId="7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164" fontId="5" fillId="4" borderId="0" xfId="1" applyNumberFormat="1" applyFont="1" applyFill="1" applyAlignment="1">
      <alignment horizontal="right"/>
    </xf>
    <xf numFmtId="164" fontId="3" fillId="0" borderId="0" xfId="1" applyNumberFormat="1" applyFont="1"/>
    <xf numFmtId="164" fontId="5" fillId="0" borderId="0" xfId="1" applyNumberFormat="1" applyFont="1"/>
    <xf numFmtId="164" fontId="5" fillId="4" borderId="0" xfId="1" applyNumberFormat="1" applyFont="1" applyFill="1"/>
    <xf numFmtId="0" fontId="5" fillId="4" borderId="0" xfId="1" applyFont="1" applyFill="1"/>
  </cellXfs>
  <cellStyles count="3">
    <cellStyle name="Normal" xfId="0" builtinId="0"/>
    <cellStyle name="Normal 2 2" xfId="1" xr:uid="{72689CB7-160C-49A7-A25E-21AD398BA195}"/>
    <cellStyle name="Percent 2 2" xfId="2" xr:uid="{2C119647-6576-47B1-A983-66B74B247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2015%20JUN-DE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MM%20Samoa%20Classification%20Schem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REVAMP%20BULLTAB%2023.24%20(work%20in%20progress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Bulletin/Bulltab/BullTab%20Files%20(1995-2015)/BULLTAB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MFS%20Mission%202015/Samoa%20OFCs%20(FIRST%20FD%20INPUT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%20-%20Finance%20Section/NFIs%20Bal.Sht,%20spreads/NFIs%20Master%20File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15"/>
      <sheetName val="JUL15"/>
      <sheetName val="AUG15"/>
      <sheetName val="SEP15"/>
      <sheetName val="OCT15"/>
      <sheetName val="NOV15"/>
      <sheetName val="DEC15"/>
    </sheetNames>
    <sheetDataSet>
      <sheetData sheetId="0">
        <row r="9">
          <cell r="I9">
            <v>224.67599999999999</v>
          </cell>
        </row>
        <row r="36">
          <cell r="D36">
            <v>0</v>
          </cell>
          <cell r="E36">
            <v>17.736000000000001</v>
          </cell>
          <cell r="F36">
            <v>0.46400000000000002</v>
          </cell>
          <cell r="G36">
            <v>9.0999999999999998E-2</v>
          </cell>
          <cell r="H36">
            <v>0</v>
          </cell>
          <cell r="K36">
            <v>0.124</v>
          </cell>
          <cell r="L36">
            <v>0</v>
          </cell>
          <cell r="M36">
            <v>17.047000000000001</v>
          </cell>
          <cell r="N36">
            <v>0</v>
          </cell>
          <cell r="Q36">
            <v>0</v>
          </cell>
          <cell r="S36">
            <v>11.001000000000001</v>
          </cell>
        </row>
        <row r="43">
          <cell r="E43">
            <v>17.119</v>
          </cell>
          <cell r="F43">
            <v>11.326000000000001</v>
          </cell>
          <cell r="G43">
            <v>5.71</v>
          </cell>
          <cell r="H43">
            <v>2.238</v>
          </cell>
          <cell r="K43">
            <v>0</v>
          </cell>
          <cell r="L43">
            <v>3.919</v>
          </cell>
          <cell r="M43">
            <v>44.491999999999997</v>
          </cell>
          <cell r="N43">
            <v>0</v>
          </cell>
          <cell r="Q43">
            <v>0</v>
          </cell>
          <cell r="S43">
            <v>84.804000000000002</v>
          </cell>
        </row>
        <row r="49">
          <cell r="D49">
            <v>7.3550000000000004</v>
          </cell>
          <cell r="E49">
            <v>383.608</v>
          </cell>
          <cell r="F49">
            <v>166.66199999999998</v>
          </cell>
          <cell r="G49">
            <v>151.41000000000003</v>
          </cell>
          <cell r="H49">
            <v>150.35</v>
          </cell>
          <cell r="K49">
            <v>156.809</v>
          </cell>
          <cell r="L49">
            <v>311.70999999999998</v>
          </cell>
          <cell r="M49">
            <v>0</v>
          </cell>
          <cell r="N49">
            <v>24.682000000000002</v>
          </cell>
          <cell r="Q49">
            <v>40.850732999999998</v>
          </cell>
          <cell r="S49">
            <v>1400.2967330000001</v>
          </cell>
        </row>
        <row r="113">
          <cell r="D113">
            <v>527.69100000000003</v>
          </cell>
          <cell r="E113">
            <v>637.2349999999999</v>
          </cell>
          <cell r="F113">
            <v>281.65600000000001</v>
          </cell>
          <cell r="G113">
            <v>213.053</v>
          </cell>
          <cell r="H113">
            <v>244.26600000000002</v>
          </cell>
          <cell r="K113">
            <v>224.69899999999998</v>
          </cell>
          <cell r="L113">
            <v>566.76</v>
          </cell>
          <cell r="M113">
            <v>98.695999999999998</v>
          </cell>
          <cell r="N113">
            <v>39.812000000000005</v>
          </cell>
          <cell r="O113">
            <v>27.143999999999998</v>
          </cell>
          <cell r="Q113">
            <v>47.986017000000004</v>
          </cell>
          <cell r="S113">
            <v>2918.3680169999998</v>
          </cell>
        </row>
      </sheetData>
      <sheetData sheetId="1">
        <row r="10">
          <cell r="I10">
            <v>22.569000000000003</v>
          </cell>
        </row>
      </sheetData>
      <sheetData sheetId="2">
        <row r="10">
          <cell r="I10">
            <v>26.282999999999998</v>
          </cell>
        </row>
      </sheetData>
      <sheetData sheetId="3">
        <row r="10">
          <cell r="I10">
            <v>22.387999999999998</v>
          </cell>
        </row>
        <row r="35">
          <cell r="D35">
            <v>13.196</v>
          </cell>
          <cell r="E35">
            <v>0.371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32.709575000000001</v>
          </cell>
          <cell r="M35">
            <v>0</v>
          </cell>
          <cell r="P35">
            <v>0</v>
          </cell>
          <cell r="R35">
            <v>19.351299000000008</v>
          </cell>
        </row>
        <row r="42">
          <cell r="D42">
            <v>15.89</v>
          </cell>
          <cell r="E42">
            <v>11.282000000000002</v>
          </cell>
          <cell r="F42">
            <v>5.68</v>
          </cell>
          <cell r="G42">
            <v>2.8519999999999999</v>
          </cell>
          <cell r="J42">
            <v>0</v>
          </cell>
          <cell r="K42">
            <v>3.2719999999999998</v>
          </cell>
          <cell r="L42">
            <v>43.589176999999999</v>
          </cell>
          <cell r="M42">
            <v>0</v>
          </cell>
          <cell r="P42">
            <v>0</v>
          </cell>
          <cell r="R42">
            <v>82.565177000000006</v>
          </cell>
        </row>
        <row r="48">
          <cell r="D48">
            <v>374.29100000000005</v>
          </cell>
          <cell r="E48">
            <v>175.44</v>
          </cell>
          <cell r="F48">
            <v>167.06299999999999</v>
          </cell>
          <cell r="G48">
            <v>149.614</v>
          </cell>
          <cell r="J48">
            <v>154.99299999999999</v>
          </cell>
          <cell r="K48">
            <v>331.32900000000001</v>
          </cell>
          <cell r="L48">
            <v>0</v>
          </cell>
          <cell r="M48">
            <v>24.700000000000003</v>
          </cell>
          <cell r="P48">
            <v>41.118774999999999</v>
          </cell>
          <cell r="R48">
            <v>1425.4087749999999</v>
          </cell>
        </row>
        <row r="112">
          <cell r="D112">
            <v>621.35899999999992</v>
          </cell>
          <cell r="E112">
            <v>288.262</v>
          </cell>
          <cell r="F112">
            <v>214.83699999999999</v>
          </cell>
          <cell r="G112">
            <v>250.453</v>
          </cell>
          <cell r="J112">
            <v>221.49299999999999</v>
          </cell>
          <cell r="K112">
            <v>577.87199999999996</v>
          </cell>
          <cell r="L112">
            <v>103.514939</v>
          </cell>
          <cell r="M112">
            <v>40.45300000000001</v>
          </cell>
          <cell r="N112">
            <v>22.812614999999997</v>
          </cell>
          <cell r="P112">
            <v>49.003515</v>
          </cell>
          <cell r="R112">
            <v>2399.430069</v>
          </cell>
        </row>
      </sheetData>
      <sheetData sheetId="4">
        <row r="10">
          <cell r="I10">
            <v>18.712</v>
          </cell>
        </row>
      </sheetData>
      <sheetData sheetId="5">
        <row r="10">
          <cell r="I10">
            <v>22.335999999999999</v>
          </cell>
        </row>
      </sheetData>
      <sheetData sheetId="6">
        <row r="10">
          <cell r="I10">
            <v>28.984999999999999</v>
          </cell>
        </row>
        <row r="35">
          <cell r="D35">
            <v>18.434000000000001</v>
          </cell>
          <cell r="E35">
            <v>0.35399999999999998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36.422127000000003</v>
          </cell>
          <cell r="M35">
            <v>0</v>
          </cell>
          <cell r="P35">
            <v>0</v>
          </cell>
          <cell r="R35">
            <v>28.876127000000007</v>
          </cell>
        </row>
        <row r="42">
          <cell r="D42">
            <v>15.547000000000001</v>
          </cell>
          <cell r="E42">
            <v>16.41</v>
          </cell>
          <cell r="F42">
            <v>5.5</v>
          </cell>
          <cell r="G42">
            <v>1.669</v>
          </cell>
          <cell r="J42">
            <v>0</v>
          </cell>
          <cell r="K42">
            <v>2.907</v>
          </cell>
          <cell r="L42">
            <v>43.258555000000001</v>
          </cell>
          <cell r="M42">
            <v>0</v>
          </cell>
          <cell r="P42">
            <v>0</v>
          </cell>
          <cell r="R42">
            <v>85.291554999999988</v>
          </cell>
        </row>
        <row r="48">
          <cell r="D48">
            <v>369.755</v>
          </cell>
          <cell r="E48">
            <v>180.19299999999998</v>
          </cell>
          <cell r="F48">
            <v>132.96699999999998</v>
          </cell>
          <cell r="G48">
            <v>156.64400000000001</v>
          </cell>
          <cell r="J48">
            <v>163.24200000000002</v>
          </cell>
          <cell r="K48">
            <v>340.43799999999999</v>
          </cell>
          <cell r="L48">
            <v>0</v>
          </cell>
          <cell r="M48">
            <v>24.687000000000001</v>
          </cell>
          <cell r="P48">
            <v>43.297521000000003</v>
          </cell>
          <cell r="R48">
            <v>1423.2325209999999</v>
          </cell>
        </row>
        <row r="112">
          <cell r="D112">
            <v>631.19799999999987</v>
          </cell>
          <cell r="E112">
            <v>304.18999999999994</v>
          </cell>
          <cell r="F112">
            <v>231.78</v>
          </cell>
          <cell r="G112">
            <v>240.54</v>
          </cell>
          <cell r="J112">
            <v>228.75</v>
          </cell>
          <cell r="K112">
            <v>591.04699999999991</v>
          </cell>
          <cell r="L112">
            <v>107.337538</v>
          </cell>
          <cell r="M112">
            <v>40.542000000000002</v>
          </cell>
          <cell r="N112">
            <v>41.000999999999998</v>
          </cell>
          <cell r="P112">
            <v>52.674056</v>
          </cell>
          <cell r="R112">
            <v>2478.4295939999997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S Source Data"/>
      <sheetName val="CBS-CS"/>
      <sheetName val="CBS-1SR"/>
      <sheetName val="ODC Source Data"/>
      <sheetName val="ODC-CS"/>
      <sheetName val="ODC-2SR"/>
      <sheetName val="MA-5SR"/>
      <sheetName val="OFC Source Data"/>
      <sheetName val="OFC-CS"/>
      <sheetName val="OFC-4SR"/>
      <sheetName val="ODC Form"/>
      <sheetName val="20R"/>
      <sheetName val="10R"/>
      <sheetName val="STA-4SF"/>
      <sheetName val="STA-5SF"/>
      <sheetName val="APD-CBS"/>
      <sheetName val="APD-ODC"/>
      <sheetName val="APD-DC"/>
      <sheetName val="INT-06R"/>
      <sheetName val="OLD INT-06R"/>
      <sheetName val="Fund Accounts"/>
      <sheetName val="STA-1SF"/>
      <sheetName val="STA-2SF"/>
      <sheetName val="STA-3SF"/>
    </sheetNames>
    <sheetDataSet>
      <sheetData sheetId="0"/>
      <sheetData sheetId="1">
        <row r="275">
          <cell r="IX275">
            <v>1210.9279999999999</v>
          </cell>
          <cell r="JA275">
            <v>1364.2539999999999</v>
          </cell>
          <cell r="JD275">
            <v>1396.5410000000002</v>
          </cell>
          <cell r="JH275">
            <v>1563.126</v>
          </cell>
        </row>
        <row r="657">
          <cell r="GD657"/>
          <cell r="GG657"/>
          <cell r="GJ657"/>
          <cell r="GM657"/>
          <cell r="GP657"/>
          <cell r="GS657"/>
        </row>
        <row r="658">
          <cell r="GV658">
            <v>651.452</v>
          </cell>
          <cell r="GY658">
            <v>679.68200000000002</v>
          </cell>
          <cell r="HB658">
            <v>700.31099999999992</v>
          </cell>
          <cell r="HE658">
            <v>743.01100000000008</v>
          </cell>
          <cell r="HH658">
            <v>755.81000000000006</v>
          </cell>
          <cell r="HK658">
            <v>756.55</v>
          </cell>
          <cell r="HN658">
            <v>793.42699999999991</v>
          </cell>
          <cell r="HQ658">
            <v>848.88999999999987</v>
          </cell>
          <cell r="HT658">
            <v>936.42900000000009</v>
          </cell>
          <cell r="HW658">
            <v>982.03499999999997</v>
          </cell>
          <cell r="HZ658">
            <v>961.39700000000005</v>
          </cell>
          <cell r="IC658">
            <v>978.70999999999992</v>
          </cell>
          <cell r="IF658">
            <v>1017.754</v>
          </cell>
          <cell r="II658">
            <v>1008.49</v>
          </cell>
          <cell r="IL658">
            <v>960.42100000000005</v>
          </cell>
          <cell r="IO658">
            <v>1049.0419999999999</v>
          </cell>
          <cell r="IR658">
            <v>1030.4179999999999</v>
          </cell>
          <cell r="IV658">
            <v>1151.7799999999997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8"/>
      <sheetName val="FEB18"/>
      <sheetName val="MAR18"/>
      <sheetName val="APR18"/>
      <sheetName val="MAY18"/>
      <sheetName val="JUN18"/>
      <sheetName val="JUL18"/>
      <sheetName val="AUG18"/>
      <sheetName val="SEP18"/>
      <sheetName val="OCT18"/>
      <sheetName val="NOV18"/>
      <sheetName val="DEC18"/>
      <sheetName val="JAN19"/>
      <sheetName val="FEB19"/>
      <sheetName val="MAR19"/>
      <sheetName val="APR19"/>
      <sheetName val="MAY19"/>
      <sheetName val="JUN19"/>
      <sheetName val="JUL19"/>
      <sheetName val="AUG19"/>
      <sheetName val="SEP19"/>
      <sheetName val="OCT19"/>
      <sheetName val="NOV19"/>
      <sheetName val="DEC19"/>
      <sheetName val="JAN20"/>
      <sheetName val="FEB20"/>
      <sheetName val="MAR20"/>
      <sheetName val="APR20"/>
      <sheetName val="MAY20"/>
      <sheetName val="JUN20"/>
      <sheetName val="JUL20"/>
      <sheetName val="AUG20"/>
      <sheetName val="SEP20"/>
      <sheetName val="OCT20"/>
      <sheetName val="NOV20"/>
      <sheetName val="DEC20"/>
      <sheetName val="JAN21"/>
      <sheetName val="FEB21"/>
      <sheetName val="MAR21"/>
      <sheetName val="APR21"/>
      <sheetName val="MAY21"/>
      <sheetName val="JUN21"/>
      <sheetName val="JUL21"/>
      <sheetName val="AUG21"/>
      <sheetName val="SEP21"/>
      <sheetName val="OCT21"/>
      <sheetName val="NOV21"/>
      <sheetName val="DEC21"/>
      <sheetName val="JAN22"/>
      <sheetName val="FEB22"/>
      <sheetName val="MAR22"/>
      <sheetName val="APR22"/>
      <sheetName val="MAY22"/>
      <sheetName val="JUN22"/>
      <sheetName val="JUL22"/>
      <sheetName val="AUG22"/>
      <sheetName val="SEP22"/>
      <sheetName val="OCT22"/>
      <sheetName val="NOV22"/>
      <sheetName val="DEC22"/>
      <sheetName val="JAN23"/>
      <sheetName val="FEB23"/>
      <sheetName val="MAR23"/>
      <sheetName val="APR23"/>
      <sheetName val="MAY23"/>
      <sheetName val="JUN23"/>
      <sheetName val="JULY23"/>
      <sheetName val="AUG23"/>
      <sheetName val="SEP23"/>
      <sheetName val="OCT23"/>
      <sheetName val="NOV23"/>
      <sheetName val="DEC23"/>
      <sheetName val="JAN24"/>
      <sheetName val="FEB24"/>
      <sheetName val="MAR24"/>
      <sheetName val="APR24"/>
      <sheetName val="MAY24"/>
      <sheetName val="JUN24"/>
      <sheetName val="JUL24"/>
      <sheetName val="AUG24"/>
      <sheetName val="SEP24"/>
      <sheetName val="OCT24"/>
      <sheetName val="NOV24"/>
      <sheetName val="DEC24"/>
      <sheetName val="KEI"/>
      <sheetName val="A1"/>
      <sheetName val="A2"/>
      <sheetName val="A3"/>
      <sheetName val="A4"/>
      <sheetName val="A5 "/>
      <sheetName val="A6"/>
      <sheetName val="A6 Actuals ($)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B9 "/>
      <sheetName val="B10"/>
      <sheetName val="C3"/>
      <sheetName val="Sheet2"/>
      <sheetName val="Sheet1"/>
      <sheetName val="COMBINEbalsheet"/>
      <sheetName val="X A2"/>
      <sheetName val="X a-1"/>
      <sheetName val="X a-2"/>
      <sheetName val="X a-4"/>
      <sheetName val="X a-5"/>
      <sheetName val="X a-8"/>
      <sheetName val="X a-10 "/>
      <sheetName val="X a-11a"/>
      <sheetName val="X a-11b "/>
      <sheetName val="X a-16a"/>
      <sheetName val="X a-16 b "/>
      <sheetName val="X b-9"/>
    </sheetNames>
    <sheetDataSet>
      <sheetData sheetId="0"/>
      <sheetData sheetId="1"/>
      <sheetData sheetId="2">
        <row r="35">
          <cell r="D35">
            <v>9.609</v>
          </cell>
          <cell r="E35">
            <v>1.782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34.139937000000003</v>
          </cell>
          <cell r="M35">
            <v>0</v>
          </cell>
          <cell r="N35">
            <v>0</v>
          </cell>
          <cell r="P35">
            <v>0</v>
          </cell>
          <cell r="R35">
            <v>26.284936999999999</v>
          </cell>
        </row>
        <row r="42">
          <cell r="D42">
            <v>0</v>
          </cell>
          <cell r="E42">
            <v>10.982000000000001</v>
          </cell>
          <cell r="F42">
            <v>0</v>
          </cell>
          <cell r="G42">
            <v>1.5549999999999999</v>
          </cell>
          <cell r="J42">
            <v>0</v>
          </cell>
          <cell r="K42">
            <v>0.55400000000000005</v>
          </cell>
          <cell r="L42">
            <v>51.142054000000002</v>
          </cell>
          <cell r="M42">
            <v>0</v>
          </cell>
          <cell r="N42">
            <v>0</v>
          </cell>
          <cell r="P42">
            <v>0</v>
          </cell>
          <cell r="R42">
            <v>64.23305400000001</v>
          </cell>
        </row>
        <row r="48">
          <cell r="D48">
            <v>305.19299999999998</v>
          </cell>
          <cell r="E48">
            <v>279.75</v>
          </cell>
          <cell r="F48">
            <v>218.28799999999998</v>
          </cell>
          <cell r="G48">
            <v>204.327</v>
          </cell>
          <cell r="J48">
            <v>154.65200000000002</v>
          </cell>
          <cell r="K48">
            <v>462.709</v>
          </cell>
          <cell r="L48">
            <v>0</v>
          </cell>
          <cell r="M48">
            <v>29.993999999999996</v>
          </cell>
          <cell r="N48">
            <v>15.420000000000002</v>
          </cell>
          <cell r="P48">
            <v>41.118774999999999</v>
          </cell>
          <cell r="R48">
            <v>1718.3117750000001</v>
          </cell>
        </row>
        <row r="87">
          <cell r="E87">
            <v>1.2E-2</v>
          </cell>
          <cell r="F87">
            <v>0</v>
          </cell>
          <cell r="G87">
            <v>0</v>
          </cell>
        </row>
        <row r="89">
          <cell r="E89">
            <v>3.5000000000000003E-2</v>
          </cell>
          <cell r="F89">
            <v>0</v>
          </cell>
          <cell r="G89">
            <v>0</v>
          </cell>
        </row>
        <row r="90">
          <cell r="E90">
            <v>1.9E-2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0.245</v>
          </cell>
          <cell r="G93">
            <v>0</v>
          </cell>
        </row>
        <row r="94">
          <cell r="E94">
            <v>5.0000000000000001E-3</v>
          </cell>
          <cell r="F94">
            <v>0.09</v>
          </cell>
          <cell r="G94">
            <v>0</v>
          </cell>
        </row>
        <row r="95">
          <cell r="D95">
            <v>0.02</v>
          </cell>
        </row>
        <row r="96">
          <cell r="D96">
            <v>3.0000000000000001E-3</v>
          </cell>
        </row>
        <row r="112">
          <cell r="D112">
            <v>521.87300000000005</v>
          </cell>
          <cell r="E112">
            <v>476.274</v>
          </cell>
          <cell r="F112">
            <v>286.38900000000001</v>
          </cell>
          <cell r="G112">
            <v>295.84000000000003</v>
          </cell>
          <cell r="H112">
            <v>1580.3760000000002</v>
          </cell>
          <cell r="J112">
            <v>218.077</v>
          </cell>
          <cell r="K112">
            <v>694.12600000000009</v>
          </cell>
          <cell r="L112">
            <v>130.62425099999999</v>
          </cell>
          <cell r="M112">
            <v>46.476999999999997</v>
          </cell>
          <cell r="N112">
            <v>47.399000000000001</v>
          </cell>
          <cell r="P112">
            <v>49.003515</v>
          </cell>
          <cell r="Q112">
            <v>1195.0767660000004</v>
          </cell>
        </row>
      </sheetData>
      <sheetData sheetId="3"/>
      <sheetData sheetId="4"/>
      <sheetData sheetId="5">
        <row r="35">
          <cell r="D35">
            <v>8.2949999999999999</v>
          </cell>
          <cell r="E35">
            <v>1.5029999999999999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56.406706999999997</v>
          </cell>
          <cell r="M35">
            <v>0</v>
          </cell>
          <cell r="N35">
            <v>0.35599999999999998</v>
          </cell>
          <cell r="P35">
            <v>0</v>
          </cell>
          <cell r="R35">
            <v>48.893706999999999</v>
          </cell>
        </row>
        <row r="42">
          <cell r="D42">
            <v>0</v>
          </cell>
          <cell r="E42">
            <v>10.466000000000001</v>
          </cell>
          <cell r="F42">
            <v>0.21299999999999999</v>
          </cell>
          <cell r="G42">
            <v>1.552</v>
          </cell>
          <cell r="J42">
            <v>0</v>
          </cell>
          <cell r="K42">
            <v>0.41199999999999998</v>
          </cell>
          <cell r="L42">
            <v>172.74</v>
          </cell>
          <cell r="M42">
            <v>0</v>
          </cell>
          <cell r="N42">
            <v>0</v>
          </cell>
          <cell r="P42">
            <v>0</v>
          </cell>
          <cell r="R42">
            <v>185.38300000000001</v>
          </cell>
        </row>
        <row r="48">
          <cell r="D48">
            <v>293.93100000000004</v>
          </cell>
          <cell r="E48">
            <v>281.67599999999999</v>
          </cell>
          <cell r="F48">
            <v>227.55900000000003</v>
          </cell>
          <cell r="G48">
            <v>205.05799999999999</v>
          </cell>
          <cell r="J48">
            <v>151.93</v>
          </cell>
          <cell r="K48">
            <v>465.85400000000004</v>
          </cell>
          <cell r="L48">
            <v>250.34100000000001</v>
          </cell>
          <cell r="M48">
            <v>30.832999999999998</v>
          </cell>
          <cell r="N48">
            <v>151.53</v>
          </cell>
          <cell r="P48">
            <v>48.432088</v>
          </cell>
          <cell r="R48">
            <v>2114.0040879999997</v>
          </cell>
        </row>
        <row r="87">
          <cell r="E87">
            <v>0.01</v>
          </cell>
          <cell r="F87">
            <v>0</v>
          </cell>
          <cell r="G87">
            <v>0</v>
          </cell>
        </row>
        <row r="89">
          <cell r="E89">
            <v>3.4000000000000002E-2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0.249</v>
          </cell>
          <cell r="G93">
            <v>0</v>
          </cell>
        </row>
        <row r="94">
          <cell r="E94">
            <v>1E-3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516.97400000000005</v>
          </cell>
          <cell r="E112">
            <v>508.94400000000002</v>
          </cell>
          <cell r="F112">
            <v>284.50700000000001</v>
          </cell>
          <cell r="G112">
            <v>314.77300000000002</v>
          </cell>
          <cell r="H112">
            <v>1625.1980000000003</v>
          </cell>
          <cell r="J112">
            <v>221.61700000000002</v>
          </cell>
          <cell r="K112">
            <v>711.30399999999997</v>
          </cell>
          <cell r="L112">
            <v>1343.2622490000001</v>
          </cell>
          <cell r="M112">
            <v>47.756</v>
          </cell>
          <cell r="N112">
            <v>172.334</v>
          </cell>
          <cell r="P112">
            <v>58.652955000000006</v>
          </cell>
          <cell r="Q112">
            <v>2564.2962039999998</v>
          </cell>
        </row>
      </sheetData>
      <sheetData sheetId="6"/>
      <sheetData sheetId="7"/>
      <sheetData sheetId="8">
        <row r="35">
          <cell r="D35">
            <v>9.3610000000000007</v>
          </cell>
          <cell r="E35">
            <v>1.222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44.540432000000003</v>
          </cell>
        </row>
        <row r="42">
          <cell r="D42">
            <v>0</v>
          </cell>
          <cell r="E42">
            <v>10.093999999999999</v>
          </cell>
          <cell r="F42">
            <v>0.25</v>
          </cell>
          <cell r="G42">
            <v>1.4870000000000001</v>
          </cell>
          <cell r="J42">
            <v>0</v>
          </cell>
          <cell r="K42">
            <v>0.30199999999999999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192.67099999999999</v>
          </cell>
        </row>
        <row r="48">
          <cell r="D48">
            <v>295.51800000000003</v>
          </cell>
          <cell r="E48">
            <v>309.71699999999998</v>
          </cell>
          <cell r="F48">
            <v>230.44900000000001</v>
          </cell>
          <cell r="G48">
            <v>206.65599999999998</v>
          </cell>
          <cell r="J48">
            <v>150.96800000000002</v>
          </cell>
          <cell r="K48">
            <v>486.53399999999999</v>
          </cell>
          <cell r="L48">
            <v>263.33</v>
          </cell>
          <cell r="M48">
            <v>32.22</v>
          </cell>
          <cell r="N48">
            <v>150.56800000000001</v>
          </cell>
          <cell r="P48">
            <v>49.092185000000001</v>
          </cell>
          <cell r="R48">
            <v>2181.9121849999997</v>
          </cell>
        </row>
        <row r="87">
          <cell r="E87">
            <v>8.0000000000000002E-3</v>
          </cell>
          <cell r="F87">
            <v>0</v>
          </cell>
          <cell r="G87">
            <v>0</v>
          </cell>
        </row>
        <row r="89">
          <cell r="E89">
            <v>3.3000000000000002E-2</v>
          </cell>
          <cell r="F89">
            <v>0</v>
          </cell>
          <cell r="G89">
            <v>0</v>
          </cell>
        </row>
        <row r="90">
          <cell r="E90">
            <v>1.7000000000000001E-2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0.26700000000000002</v>
          </cell>
          <cell r="G93">
            <v>0</v>
          </cell>
        </row>
        <row r="94">
          <cell r="E94">
            <v>1E-3</v>
          </cell>
          <cell r="F94">
            <v>0.111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519.42900000000009</v>
          </cell>
          <cell r="E112">
            <v>503.18299999999999</v>
          </cell>
          <cell r="F112">
            <v>301.64600000000007</v>
          </cell>
          <cell r="G112">
            <v>324.70800000000003</v>
          </cell>
          <cell r="H112">
            <v>1648.9660000000003</v>
          </cell>
          <cell r="J112">
            <v>219.227</v>
          </cell>
          <cell r="K112">
            <v>714.85900000000015</v>
          </cell>
          <cell r="L112">
            <v>1360.7485149999998</v>
          </cell>
          <cell r="M112">
            <v>48.818999999999996</v>
          </cell>
          <cell r="N112">
            <v>168.68500000000003</v>
          </cell>
          <cell r="P112">
            <v>59.878760999999997</v>
          </cell>
          <cell r="Q112">
            <v>2581.5872759999997</v>
          </cell>
        </row>
      </sheetData>
      <sheetData sheetId="9"/>
      <sheetData sheetId="10"/>
      <sheetData sheetId="11">
        <row r="35">
          <cell r="D35">
            <v>16.937000000000001</v>
          </cell>
          <cell r="E35">
            <v>0.94899999999999995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53.341431999999998</v>
          </cell>
          <cell r="M35">
            <v>0</v>
          </cell>
          <cell r="N35">
            <v>0.1</v>
          </cell>
          <cell r="P35">
            <v>0</v>
          </cell>
          <cell r="R35">
            <v>71.515432000000004</v>
          </cell>
        </row>
        <row r="42">
          <cell r="D42">
            <v>0</v>
          </cell>
          <cell r="E42">
            <v>10.204000000000001</v>
          </cell>
          <cell r="F42">
            <v>0</v>
          </cell>
          <cell r="G42">
            <v>0</v>
          </cell>
          <cell r="J42">
            <v>0</v>
          </cell>
          <cell r="K42">
            <v>0.189</v>
          </cell>
          <cell r="L42">
            <v>180.53800000000001</v>
          </cell>
          <cell r="M42">
            <v>0</v>
          </cell>
          <cell r="N42">
            <v>0</v>
          </cell>
          <cell r="P42">
            <v>0</v>
          </cell>
          <cell r="R42">
            <v>190.93100000000001</v>
          </cell>
        </row>
        <row r="48">
          <cell r="D48">
            <v>289.39300000000003</v>
          </cell>
          <cell r="E48">
            <v>322.80399999999997</v>
          </cell>
          <cell r="F48">
            <v>234.97800000000001</v>
          </cell>
          <cell r="G48">
            <v>211.185</v>
          </cell>
          <cell r="J48">
            <v>149.80000000000001</v>
          </cell>
          <cell r="K48">
            <v>503.64400000000001</v>
          </cell>
          <cell r="L48">
            <v>263.33</v>
          </cell>
          <cell r="M48">
            <v>32.850999999999999</v>
          </cell>
          <cell r="N48">
            <v>150.56800000000001</v>
          </cell>
          <cell r="P48">
            <v>51.545000000000002</v>
          </cell>
          <cell r="R48">
            <v>2216.9579999999996</v>
          </cell>
        </row>
        <row r="87">
          <cell r="E87">
            <v>7.0000000000000001E-3</v>
          </cell>
          <cell r="F87">
            <v>0</v>
          </cell>
          <cell r="G87">
            <v>0</v>
          </cell>
          <cell r="R87">
            <v>7.0000000000000001E-3</v>
          </cell>
        </row>
        <row r="89">
          <cell r="E89">
            <v>0.03</v>
          </cell>
          <cell r="F89">
            <v>0</v>
          </cell>
          <cell r="G89">
            <v>0</v>
          </cell>
          <cell r="R89">
            <v>0.03</v>
          </cell>
        </row>
        <row r="90">
          <cell r="E90">
            <v>1.7000000000000001E-2</v>
          </cell>
          <cell r="F90">
            <v>0</v>
          </cell>
          <cell r="G90">
            <v>0</v>
          </cell>
          <cell r="R90">
            <v>1.7000000000000001E-2</v>
          </cell>
        </row>
        <row r="93">
          <cell r="E93">
            <v>0</v>
          </cell>
          <cell r="F93">
            <v>0.26200000000000001</v>
          </cell>
          <cell r="G93">
            <v>0</v>
          </cell>
          <cell r="R93">
            <v>0.26200000000000001</v>
          </cell>
        </row>
        <row r="94">
          <cell r="E94">
            <v>1E-3</v>
          </cell>
          <cell r="F94">
            <v>6.0000000000000001E-3</v>
          </cell>
          <cell r="G94">
            <v>0</v>
          </cell>
          <cell r="R94">
            <v>7.0000000000000001E-3</v>
          </cell>
        </row>
        <row r="95">
          <cell r="D95">
            <v>2.5999999999999999E-2</v>
          </cell>
          <cell r="E95">
            <v>7.0000000000000001E-3</v>
          </cell>
          <cell r="F95">
            <v>0.61899999999999999</v>
          </cell>
          <cell r="R95">
            <v>0.65200000000000002</v>
          </cell>
        </row>
        <row r="96">
          <cell r="D96">
            <v>0</v>
          </cell>
          <cell r="E96">
            <v>0</v>
          </cell>
          <cell r="F96">
            <v>1.2E-2</v>
          </cell>
          <cell r="R96">
            <v>1.2E-2</v>
          </cell>
        </row>
        <row r="107">
          <cell r="D107">
            <v>0.19800000000000001</v>
          </cell>
          <cell r="E107">
            <v>0.47</v>
          </cell>
          <cell r="F107">
            <v>10.005000000000001</v>
          </cell>
          <cell r="K107">
            <v>0.247</v>
          </cell>
          <cell r="R107">
            <v>10.958100999999999</v>
          </cell>
        </row>
        <row r="112">
          <cell r="D112">
            <v>551.53800000000001</v>
          </cell>
          <cell r="E112">
            <v>489.70100000000002</v>
          </cell>
          <cell r="F112">
            <v>321.16399999999999</v>
          </cell>
          <cell r="G112">
            <v>324.97399999999999</v>
          </cell>
          <cell r="H112">
            <v>1687.377</v>
          </cell>
          <cell r="J112">
            <v>218.49200000000002</v>
          </cell>
          <cell r="K112">
            <v>729.23</v>
          </cell>
          <cell r="L112">
            <v>1385.511563</v>
          </cell>
          <cell r="M112">
            <v>49.137999999999991</v>
          </cell>
          <cell r="N112">
            <v>172.28000000000003</v>
          </cell>
          <cell r="P112">
            <v>62.597577000000001</v>
          </cell>
          <cell r="Q112">
            <v>2626.6191399999998</v>
          </cell>
        </row>
      </sheetData>
      <sheetData sheetId="12"/>
      <sheetData sheetId="13"/>
      <sheetData sheetId="14">
        <row r="35">
          <cell r="D35">
            <v>12.295</v>
          </cell>
          <cell r="E35">
            <v>0.68500000000000005</v>
          </cell>
          <cell r="F35">
            <v>0</v>
          </cell>
          <cell r="G35">
            <v>0</v>
          </cell>
          <cell r="J35">
            <v>0.16800000000000001</v>
          </cell>
          <cell r="K35">
            <v>0</v>
          </cell>
          <cell r="L35">
            <v>17.609891000000001</v>
          </cell>
          <cell r="M35">
            <v>0</v>
          </cell>
          <cell r="N35">
            <v>0</v>
          </cell>
          <cell r="P35">
            <v>0</v>
          </cell>
          <cell r="R35">
            <v>6.1588910000000006</v>
          </cell>
        </row>
        <row r="42">
          <cell r="D42">
            <v>0.96399999999999997</v>
          </cell>
          <cell r="E42">
            <v>9.2159999999999993</v>
          </cell>
          <cell r="F42">
            <v>0</v>
          </cell>
          <cell r="G42">
            <v>0</v>
          </cell>
          <cell r="J42">
            <v>0</v>
          </cell>
          <cell r="K42">
            <v>7.2999999999999995E-2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10.253</v>
          </cell>
        </row>
        <row r="48">
          <cell r="D48">
            <v>285.11500000000001</v>
          </cell>
          <cell r="E48">
            <v>330.97399999999999</v>
          </cell>
          <cell r="F48">
            <v>236.65299999999999</v>
          </cell>
          <cell r="G48">
            <v>213.53700000000001</v>
          </cell>
          <cell r="J48">
            <v>145.233</v>
          </cell>
          <cell r="K48">
            <v>510.54199999999997</v>
          </cell>
          <cell r="L48">
            <v>0</v>
          </cell>
          <cell r="M48">
            <v>32.794000000000004</v>
          </cell>
          <cell r="N48">
            <v>125.767</v>
          </cell>
          <cell r="P48">
            <v>51.031200000000005</v>
          </cell>
          <cell r="R48">
            <v>1938.5062</v>
          </cell>
        </row>
        <row r="87">
          <cell r="E87">
            <v>5.0000000000000001E-3</v>
          </cell>
          <cell r="F87">
            <v>0</v>
          </cell>
          <cell r="G87">
            <v>0</v>
          </cell>
          <cell r="R87">
            <v>5.0000000000000001E-3</v>
          </cell>
        </row>
        <row r="89">
          <cell r="E89">
            <v>3.2000000000000001E-2</v>
          </cell>
          <cell r="F89">
            <v>0</v>
          </cell>
          <cell r="G89">
            <v>0</v>
          </cell>
          <cell r="R89">
            <v>3.2000000000000001E-2</v>
          </cell>
        </row>
        <row r="90">
          <cell r="E90">
            <v>1.6E-2</v>
          </cell>
          <cell r="F90">
            <v>0</v>
          </cell>
          <cell r="G90">
            <v>0</v>
          </cell>
          <cell r="R90">
            <v>1.6E-2</v>
          </cell>
        </row>
        <row r="93">
          <cell r="E93">
            <v>0</v>
          </cell>
          <cell r="F93">
            <v>0.33</v>
          </cell>
          <cell r="G93">
            <v>0</v>
          </cell>
          <cell r="R93">
            <v>0.33</v>
          </cell>
        </row>
        <row r="94">
          <cell r="E94">
            <v>0</v>
          </cell>
          <cell r="F94">
            <v>6.0000000000000001E-3</v>
          </cell>
          <cell r="G94">
            <v>0</v>
          </cell>
          <cell r="R94">
            <v>6.0000000000000001E-3</v>
          </cell>
        </row>
        <row r="95">
          <cell r="D95">
            <v>0</v>
          </cell>
          <cell r="E95">
            <v>0</v>
          </cell>
          <cell r="F95">
            <v>0.58599999999999997</v>
          </cell>
          <cell r="R95">
            <v>0.58599999999999997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0.17399999999999999</v>
          </cell>
          <cell r="E107">
            <v>0.57199999999999995</v>
          </cell>
          <cell r="F107">
            <v>10.334</v>
          </cell>
          <cell r="R107">
            <v>11.31</v>
          </cell>
        </row>
        <row r="112">
          <cell r="D112">
            <v>521.27800000000002</v>
          </cell>
          <cell r="E112">
            <v>545.08600000000001</v>
          </cell>
          <cell r="F112">
            <v>340.45800000000003</v>
          </cell>
          <cell r="G112">
            <v>332.31200000000001</v>
          </cell>
          <cell r="H112">
            <v>1739.134</v>
          </cell>
          <cell r="J112">
            <v>215.92300000000003</v>
          </cell>
          <cell r="K112">
            <v>749.04600000000005</v>
          </cell>
          <cell r="L112">
            <v>28.392767000000003</v>
          </cell>
          <cell r="M112">
            <v>48.167000000000002</v>
          </cell>
          <cell r="N112">
            <v>492.66141600000003</v>
          </cell>
          <cell r="P112">
            <v>62.533500000000004</v>
          </cell>
          <cell r="Q112">
            <v>1606.0936830000001</v>
          </cell>
        </row>
      </sheetData>
      <sheetData sheetId="15"/>
      <sheetData sheetId="16"/>
      <sheetData sheetId="17">
        <row r="35">
          <cell r="D35">
            <v>4.7279999999999998</v>
          </cell>
          <cell r="E35">
            <v>0.45200000000000001</v>
          </cell>
          <cell r="F35">
            <v>0</v>
          </cell>
          <cell r="G35">
            <v>0</v>
          </cell>
          <cell r="J35">
            <v>0.124</v>
          </cell>
          <cell r="K35">
            <v>0</v>
          </cell>
          <cell r="L35">
            <v>18.204263999999998</v>
          </cell>
          <cell r="M35">
            <v>0</v>
          </cell>
          <cell r="N35">
            <v>0.1</v>
          </cell>
          <cell r="P35">
            <v>0</v>
          </cell>
          <cell r="R35">
            <v>3.8312640000000009</v>
          </cell>
        </row>
        <row r="42">
          <cell r="D42">
            <v>0.92300000000000004</v>
          </cell>
          <cell r="E42">
            <v>8.8190000000000008</v>
          </cell>
          <cell r="F42">
            <v>0</v>
          </cell>
          <cell r="G42">
            <v>0</v>
          </cell>
          <cell r="J42">
            <v>0</v>
          </cell>
          <cell r="K42">
            <v>-3.3000000000000002E-2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9.7090000000000014</v>
          </cell>
        </row>
        <row r="48">
          <cell r="D48">
            <v>276.52</v>
          </cell>
          <cell r="E48">
            <v>340.78300000000002</v>
          </cell>
          <cell r="F48">
            <v>239.16200000000001</v>
          </cell>
          <cell r="G48">
            <v>208.36099999999999</v>
          </cell>
          <cell r="J48">
            <v>154.99299999999999</v>
          </cell>
          <cell r="K48">
            <v>523.26</v>
          </cell>
          <cell r="L48">
            <v>0</v>
          </cell>
          <cell r="M48">
            <v>32.989999999999995</v>
          </cell>
          <cell r="N48">
            <v>127.119</v>
          </cell>
          <cell r="P48">
            <v>56.230066999999998</v>
          </cell>
          <cell r="R48">
            <v>1966.278067</v>
          </cell>
        </row>
        <row r="87">
          <cell r="E87">
            <v>3.0000000000000001E-3</v>
          </cell>
          <cell r="F87">
            <v>0</v>
          </cell>
          <cell r="G87">
            <v>0</v>
          </cell>
          <cell r="R87">
            <v>3.0000000000000001E-3</v>
          </cell>
        </row>
        <row r="89">
          <cell r="E89">
            <v>2.9000000000000001E-2</v>
          </cell>
          <cell r="F89">
            <v>0</v>
          </cell>
          <cell r="G89">
            <v>0</v>
          </cell>
          <cell r="R89">
            <v>2.9000000000000001E-2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0.41699999999999998</v>
          </cell>
          <cell r="G93">
            <v>0</v>
          </cell>
          <cell r="R93">
            <v>0.41699999999999998</v>
          </cell>
        </row>
        <row r="94">
          <cell r="E94">
            <v>0</v>
          </cell>
          <cell r="F94">
            <v>0.06</v>
          </cell>
          <cell r="G94">
            <v>0</v>
          </cell>
          <cell r="R94">
            <v>0.06</v>
          </cell>
        </row>
        <row r="95">
          <cell r="D95">
            <v>0</v>
          </cell>
          <cell r="E95">
            <v>0</v>
          </cell>
          <cell r="F95">
            <v>0.71499999999999997</v>
          </cell>
          <cell r="R95">
            <v>0.71499999999999997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9.6000000000000002E-2</v>
          </cell>
          <cell r="E107">
            <v>0.89400000000000002</v>
          </cell>
          <cell r="F107">
            <v>5.5039999999999996</v>
          </cell>
          <cell r="R107">
            <v>6.5804520000000002</v>
          </cell>
        </row>
        <row r="112">
          <cell r="D112">
            <v>497.67</v>
          </cell>
          <cell r="E112">
            <v>549.27700000000004</v>
          </cell>
          <cell r="F112">
            <v>330.11399999999998</v>
          </cell>
          <cell r="G112">
            <v>346.37799999999999</v>
          </cell>
          <cell r="H112">
            <v>1723.4390000000001</v>
          </cell>
          <cell r="J112">
            <v>221.49299999999999</v>
          </cell>
          <cell r="K112">
            <v>767.48199999999997</v>
          </cell>
          <cell r="L112">
            <v>30.926154</v>
          </cell>
          <cell r="M112">
            <v>48.469999999999992</v>
          </cell>
          <cell r="N112">
            <v>513.42988199999991</v>
          </cell>
          <cell r="P112">
            <v>67.777692000000002</v>
          </cell>
          <cell r="Q112">
            <v>1658.9487279999998</v>
          </cell>
        </row>
      </sheetData>
      <sheetData sheetId="18"/>
      <sheetData sheetId="19"/>
      <sheetData sheetId="20">
        <row r="35">
          <cell r="D35">
            <v>4.7759999999999998</v>
          </cell>
          <cell r="E35">
            <v>0.23100000000000001</v>
          </cell>
          <cell r="F35">
            <v>0</v>
          </cell>
          <cell r="G35">
            <v>0</v>
          </cell>
          <cell r="J35">
            <v>0.11799999999999999</v>
          </cell>
          <cell r="K35">
            <v>0</v>
          </cell>
          <cell r="L35">
            <v>18.345541999999998</v>
          </cell>
          <cell r="M35">
            <v>0</v>
          </cell>
          <cell r="N35">
            <v>0.1</v>
          </cell>
          <cell r="P35">
            <v>0</v>
          </cell>
          <cell r="R35">
            <v>3.4105419999999977</v>
          </cell>
        </row>
        <row r="42">
          <cell r="D42">
            <v>0.88100000000000001</v>
          </cell>
          <cell r="E42">
            <v>8.5289999999999999</v>
          </cell>
          <cell r="F42">
            <v>0</v>
          </cell>
          <cell r="G42">
            <v>1.575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10.984999999999999</v>
          </cell>
        </row>
        <row r="48">
          <cell r="D48">
            <v>287.05200000000002</v>
          </cell>
          <cell r="E48">
            <v>358.12299999999999</v>
          </cell>
          <cell r="F48">
            <v>245.51900000000001</v>
          </cell>
          <cell r="G48">
            <v>208.613</v>
          </cell>
          <cell r="J48">
            <v>147.184</v>
          </cell>
          <cell r="K48">
            <v>553.10199999999998</v>
          </cell>
          <cell r="L48">
            <v>0</v>
          </cell>
          <cell r="M48">
            <v>32.948999999999998</v>
          </cell>
          <cell r="N48">
            <v>135.28700000000001</v>
          </cell>
          <cell r="P48">
            <v>59.735109999999999</v>
          </cell>
          <cell r="R48">
            <v>2034.4241099999999</v>
          </cell>
        </row>
        <row r="87">
          <cell r="E87">
            <v>2E-3</v>
          </cell>
          <cell r="F87">
            <v>0</v>
          </cell>
          <cell r="G87">
            <v>0</v>
          </cell>
          <cell r="R87">
            <v>2E-3</v>
          </cell>
        </row>
        <row r="89">
          <cell r="E89">
            <v>2.7E-2</v>
          </cell>
          <cell r="F89">
            <v>0</v>
          </cell>
          <cell r="G89">
            <v>0</v>
          </cell>
          <cell r="R89">
            <v>2.7E-2</v>
          </cell>
        </row>
        <row r="90">
          <cell r="E90">
            <v>1.4999999999999999E-2</v>
          </cell>
          <cell r="F90">
            <v>0</v>
          </cell>
          <cell r="G90">
            <v>0</v>
          </cell>
          <cell r="R90">
            <v>1.4999999999999999E-2</v>
          </cell>
        </row>
        <row r="93">
          <cell r="E93">
            <v>0</v>
          </cell>
          <cell r="F93">
            <v>0.375</v>
          </cell>
          <cell r="G93">
            <v>0</v>
          </cell>
          <cell r="R93">
            <v>0.375</v>
          </cell>
        </row>
        <row r="94">
          <cell r="E94">
            <v>0</v>
          </cell>
          <cell r="F94">
            <v>1.2999999999999999E-2</v>
          </cell>
          <cell r="G94">
            <v>0</v>
          </cell>
          <cell r="R94">
            <v>1.2999999999999999E-2</v>
          </cell>
        </row>
        <row r="95">
          <cell r="D95">
            <v>0</v>
          </cell>
          <cell r="E95">
            <v>0</v>
          </cell>
          <cell r="F95">
            <v>0.47399999999999998</v>
          </cell>
          <cell r="R95">
            <v>0.47399999999999998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0.29299999999999998</v>
          </cell>
          <cell r="E107">
            <v>0.624</v>
          </cell>
          <cell r="F107">
            <v>5.68</v>
          </cell>
          <cell r="R107">
            <v>6.7574999999999994</v>
          </cell>
        </row>
        <row r="112">
          <cell r="D112">
            <v>500.81700000000001</v>
          </cell>
          <cell r="E112">
            <v>575.42600000000004</v>
          </cell>
          <cell r="F112">
            <v>329.50099999999998</v>
          </cell>
          <cell r="G112">
            <v>359.87</v>
          </cell>
          <cell r="H112">
            <v>1765.614</v>
          </cell>
          <cell r="J112">
            <v>217.547</v>
          </cell>
          <cell r="K112">
            <v>790.36899999999991</v>
          </cell>
          <cell r="L112">
            <v>29.504681999999999</v>
          </cell>
          <cell r="M112">
            <v>48.823222999999999</v>
          </cell>
          <cell r="N112">
            <v>540.7509</v>
          </cell>
          <cell r="P112">
            <v>71.420469999999995</v>
          </cell>
          <cell r="Q112">
            <v>1707.785275</v>
          </cell>
        </row>
      </sheetData>
      <sheetData sheetId="21"/>
      <sheetData sheetId="22"/>
      <sheetData sheetId="23">
        <row r="35">
          <cell r="D35">
            <v>6.8000000000000005E-2</v>
          </cell>
          <cell r="E35">
            <v>9.5000000000000001E-2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18.220130999999999</v>
          </cell>
          <cell r="M35">
            <v>0</v>
          </cell>
          <cell r="N35">
            <v>8.2000000000000003E-2</v>
          </cell>
          <cell r="P35">
            <v>0</v>
          </cell>
          <cell r="R35">
            <v>-2.2794174633569746</v>
          </cell>
        </row>
        <row r="42">
          <cell r="D42">
            <v>1.1619999999999999</v>
          </cell>
          <cell r="E42">
            <v>8.4990000000000006</v>
          </cell>
          <cell r="F42">
            <v>0</v>
          </cell>
          <cell r="G42">
            <v>1.597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11.257999999999999</v>
          </cell>
        </row>
        <row r="48">
          <cell r="D48">
            <v>290.97199999999998</v>
          </cell>
          <cell r="E48">
            <v>367.125</v>
          </cell>
          <cell r="F48">
            <v>265.48899999999998</v>
          </cell>
          <cell r="G48">
            <v>209.547</v>
          </cell>
          <cell r="J48">
            <v>165.80600000000001</v>
          </cell>
          <cell r="K48">
            <v>568.43299999999999</v>
          </cell>
          <cell r="L48">
            <v>0</v>
          </cell>
          <cell r="M48">
            <v>35.490900000000003</v>
          </cell>
          <cell r="N48">
            <v>0</v>
          </cell>
          <cell r="P48">
            <v>65.190097999999992</v>
          </cell>
          <cell r="R48">
            <v>1974.9129980000002</v>
          </cell>
        </row>
        <row r="87">
          <cell r="E87">
            <v>1E-3</v>
          </cell>
          <cell r="F87">
            <v>0</v>
          </cell>
          <cell r="G87">
            <v>0</v>
          </cell>
          <cell r="R87">
            <v>1E-3</v>
          </cell>
        </row>
        <row r="89">
          <cell r="E89">
            <v>2.4E-2</v>
          </cell>
          <cell r="F89">
            <v>0</v>
          </cell>
          <cell r="G89">
            <v>0</v>
          </cell>
          <cell r="R89">
            <v>2.4E-2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0.38600000000000001</v>
          </cell>
          <cell r="G93">
            <v>0</v>
          </cell>
          <cell r="R93">
            <v>0.38600000000000001</v>
          </cell>
        </row>
        <row r="94">
          <cell r="E94">
            <v>0</v>
          </cell>
          <cell r="F94">
            <v>2.7E-2</v>
          </cell>
          <cell r="G94">
            <v>0</v>
          </cell>
          <cell r="R94">
            <v>2.7E-2</v>
          </cell>
        </row>
        <row r="95">
          <cell r="D95">
            <v>0</v>
          </cell>
          <cell r="E95">
            <v>0</v>
          </cell>
          <cell r="F95">
            <v>0.52</v>
          </cell>
          <cell r="R95">
            <v>0.52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0.20699999999999999</v>
          </cell>
          <cell r="E107">
            <v>0.52200000000000002</v>
          </cell>
          <cell r="F107">
            <v>9.5609999999999999</v>
          </cell>
          <cell r="G107">
            <v>0</v>
          </cell>
          <cell r="J107">
            <v>0</v>
          </cell>
          <cell r="K107">
            <v>0.32200000000000001</v>
          </cell>
          <cell r="L107"/>
          <cell r="M107">
            <v>0</v>
          </cell>
          <cell r="N107">
            <v>0.2</v>
          </cell>
          <cell r="P107">
            <v>2.1269E-2</v>
          </cell>
          <cell r="R107">
            <v>10.843268999999999</v>
          </cell>
        </row>
        <row r="112">
          <cell r="D112">
            <v>507.1</v>
          </cell>
          <cell r="E112">
            <v>572.03</v>
          </cell>
          <cell r="F112">
            <v>350.25056000000001</v>
          </cell>
          <cell r="G112">
            <v>357.16199999999998</v>
          </cell>
          <cell r="H112">
            <v>1786.5425600000001</v>
          </cell>
          <cell r="J112">
            <v>235.39500000000001</v>
          </cell>
          <cell r="K112">
            <v>812.85799999999995</v>
          </cell>
          <cell r="L112">
            <v>30.348084</v>
          </cell>
          <cell r="M112">
            <v>50.791899999999998</v>
          </cell>
          <cell r="N112">
            <v>27.724001000000001</v>
          </cell>
          <cell r="P112">
            <v>77.19102500000001</v>
          </cell>
          <cell r="Q112">
            <v>1245.8030099999999</v>
          </cell>
        </row>
      </sheetData>
      <sheetData sheetId="24"/>
      <sheetData sheetId="25"/>
      <sheetData sheetId="26">
        <row r="35">
          <cell r="D35">
            <v>2.5489999999999999</v>
          </cell>
          <cell r="E35">
            <v>7.4870000000000001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17.164349621893329</v>
          </cell>
        </row>
        <row r="42">
          <cell r="D42">
            <v>0.79400000000000004</v>
          </cell>
          <cell r="E42">
            <v>7.8</v>
          </cell>
          <cell r="F42">
            <v>0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8.5939999999999994</v>
          </cell>
        </row>
        <row r="48">
          <cell r="D48">
            <v>296.71300000000002</v>
          </cell>
          <cell r="E48">
            <v>350.72399999999999</v>
          </cell>
          <cell r="F48">
            <v>277.36399999999998</v>
          </cell>
          <cell r="G48">
            <v>218.95099999999999</v>
          </cell>
          <cell r="J48">
            <v>144.49800000000002</v>
          </cell>
          <cell r="K48">
            <v>576.23199999999997</v>
          </cell>
          <cell r="L48">
            <v>58.863790000000002</v>
          </cell>
          <cell r="M48">
            <v>32.879000000000005</v>
          </cell>
          <cell r="N48">
            <v>10.52</v>
          </cell>
          <cell r="P48">
            <v>60.190989999999999</v>
          </cell>
          <cell r="R48">
            <v>2033.7957799999999</v>
          </cell>
        </row>
        <row r="87">
          <cell r="E87">
            <v>0</v>
          </cell>
          <cell r="F87">
            <v>0</v>
          </cell>
          <cell r="G87">
            <v>0</v>
          </cell>
          <cell r="R87">
            <v>0</v>
          </cell>
        </row>
        <row r="89">
          <cell r="E89">
            <v>2.3E-2</v>
          </cell>
          <cell r="F89">
            <v>0</v>
          </cell>
          <cell r="G89">
            <v>0</v>
          </cell>
          <cell r="R89">
            <v>2.3E-2</v>
          </cell>
        </row>
        <row r="90">
          <cell r="E90">
            <v>1.4E-2</v>
          </cell>
          <cell r="F90">
            <v>0</v>
          </cell>
          <cell r="G90">
            <v>0</v>
          </cell>
          <cell r="R90">
            <v>1.4E-2</v>
          </cell>
        </row>
        <row r="93">
          <cell r="E93">
            <v>0</v>
          </cell>
          <cell r="F93">
            <v>0.371</v>
          </cell>
          <cell r="G93">
            <v>0</v>
          </cell>
          <cell r="R93">
            <v>0.39</v>
          </cell>
        </row>
        <row r="94">
          <cell r="E94">
            <v>2.9000000000000001E-2</v>
          </cell>
          <cell r="F94">
            <v>2.9000000000000001E-2</v>
          </cell>
          <cell r="G94">
            <v>0</v>
          </cell>
          <cell r="R94">
            <v>0.38384099999999999</v>
          </cell>
        </row>
        <row r="95">
          <cell r="D95">
            <v>0</v>
          </cell>
          <cell r="E95">
            <v>0</v>
          </cell>
          <cell r="F95">
            <v>0.51700000000000002</v>
          </cell>
          <cell r="R95">
            <v>0.51700000000000002</v>
          </cell>
        </row>
        <row r="96">
          <cell r="D96">
            <v>0</v>
          </cell>
          <cell r="E96">
            <v>0</v>
          </cell>
          <cell r="F96">
            <v>0</v>
          </cell>
          <cell r="R96">
            <v>0</v>
          </cell>
        </row>
        <row r="107">
          <cell r="D107">
            <v>0.114</v>
          </cell>
          <cell r="E107">
            <v>0.57099999999999995</v>
          </cell>
          <cell r="F107">
            <v>2.7559999999999998</v>
          </cell>
          <cell r="G107">
            <v>0</v>
          </cell>
          <cell r="J107">
            <v>0</v>
          </cell>
          <cell r="K107">
            <v>0.254</v>
          </cell>
          <cell r="L107">
            <v>0</v>
          </cell>
          <cell r="M107"/>
          <cell r="N107">
            <v>6.1160000000000005</v>
          </cell>
          <cell r="P107">
            <v>3.8443999999999999E-2</v>
          </cell>
          <cell r="R107">
            <v>9.8594439999999999</v>
          </cell>
        </row>
        <row r="112">
          <cell r="D112">
            <v>492.96899999999999</v>
          </cell>
          <cell r="E112">
            <v>575.78399999999999</v>
          </cell>
          <cell r="F112">
            <v>355.63900000000001</v>
          </cell>
          <cell r="G112">
            <v>364.87200000000001</v>
          </cell>
          <cell r="H112">
            <v>1789.2639999999999</v>
          </cell>
          <cell r="J112">
            <v>211.709</v>
          </cell>
          <cell r="K112">
            <v>833.13699999999994</v>
          </cell>
          <cell r="L112">
            <v>166.468593</v>
          </cell>
          <cell r="M112">
            <v>48.269000000000005</v>
          </cell>
          <cell r="N112">
            <v>59.777000000000001</v>
          </cell>
          <cell r="P112">
            <v>76.128600000000006</v>
          </cell>
          <cell r="Q112">
            <v>1428.1871930000002</v>
          </cell>
        </row>
      </sheetData>
      <sheetData sheetId="27"/>
      <sheetData sheetId="28"/>
      <sheetData sheetId="29">
        <row r="35">
          <cell r="D35">
            <v>7.8179999999999996</v>
          </cell>
          <cell r="E35">
            <v>6.782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P35">
            <v>0</v>
          </cell>
          <cell r="R35">
            <v>23.343901473063525</v>
          </cell>
        </row>
        <row r="42">
          <cell r="D42">
            <v>0.748</v>
          </cell>
          <cell r="E42">
            <v>7.8250000000000002</v>
          </cell>
          <cell r="F42">
            <v>5.1999999999999998E-2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R42">
            <v>8.625</v>
          </cell>
        </row>
        <row r="48">
          <cell r="D48">
            <v>279.74799999999999</v>
          </cell>
          <cell r="E48">
            <v>351.154</v>
          </cell>
          <cell r="F48">
            <v>279.38600000000002</v>
          </cell>
          <cell r="G48">
            <v>216.21100000000001</v>
          </cell>
          <cell r="J48">
            <v>141.62700000000001</v>
          </cell>
          <cell r="K48">
            <v>587.88599999999997</v>
          </cell>
          <cell r="L48">
            <v>58.863790000000002</v>
          </cell>
          <cell r="M48">
            <v>33.564</v>
          </cell>
          <cell r="N48">
            <v>10.52</v>
          </cell>
          <cell r="P48">
            <v>60.403162999999999</v>
          </cell>
          <cell r="R48">
            <v>2026.222953</v>
          </cell>
        </row>
        <row r="87">
          <cell r="E87">
            <v>0</v>
          </cell>
          <cell r="F87">
            <v>3.7999999999999999E-2</v>
          </cell>
          <cell r="G87">
            <v>0</v>
          </cell>
          <cell r="R87">
            <v>3.7999999999999999E-2</v>
          </cell>
        </row>
        <row r="89">
          <cell r="E89">
            <v>0</v>
          </cell>
          <cell r="F89">
            <v>0</v>
          </cell>
          <cell r="G89">
            <v>0</v>
          </cell>
          <cell r="R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R90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R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R94">
            <v>0</v>
          </cell>
        </row>
        <row r="95">
          <cell r="D95">
            <v>0</v>
          </cell>
          <cell r="E95">
            <v>0.16700000000000001</v>
          </cell>
          <cell r="F95">
            <v>0.434</v>
          </cell>
          <cell r="R95">
            <v>0.60099999999999998</v>
          </cell>
        </row>
        <row r="96">
          <cell r="D96">
            <v>0</v>
          </cell>
          <cell r="E96">
            <v>2.5999999999999999E-2</v>
          </cell>
          <cell r="F96">
            <v>2.5999999999999999E-2</v>
          </cell>
          <cell r="R96">
            <v>0.37784099999999998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>
            <v>0</v>
          </cell>
          <cell r="K107">
            <v>0</v>
          </cell>
          <cell r="L107">
            <v>2.5036330000000002</v>
          </cell>
          <cell r="M107"/>
          <cell r="N107"/>
          <cell r="P107"/>
          <cell r="R107">
            <v>2.5036330000000002</v>
          </cell>
        </row>
        <row r="116">
          <cell r="D116">
            <v>489.28</v>
          </cell>
          <cell r="E116">
            <v>581.51</v>
          </cell>
          <cell r="F116">
            <v>367.221</v>
          </cell>
          <cell r="G116">
            <v>364.06200000000001</v>
          </cell>
          <cell r="H116">
            <v>1802.0729999999999</v>
          </cell>
          <cell r="J116">
            <v>209.62700000000001</v>
          </cell>
          <cell r="K116">
            <v>869.55799999999999</v>
          </cell>
          <cell r="L116">
            <v>166.468593</v>
          </cell>
          <cell r="M116">
            <v>50.238000000000007</v>
          </cell>
          <cell r="N116">
            <v>59.777000000000001</v>
          </cell>
          <cell r="P116">
            <v>77.694741999999991</v>
          </cell>
          <cell r="Q116">
            <v>1466.0613350000001</v>
          </cell>
        </row>
      </sheetData>
      <sheetData sheetId="30"/>
      <sheetData sheetId="31"/>
      <sheetData sheetId="32">
        <row r="35">
          <cell r="C35">
            <v>-22.623042698998418</v>
          </cell>
          <cell r="D35">
            <v>0.45500000000000002</v>
          </cell>
          <cell r="E35">
            <v>7.399</v>
          </cell>
          <cell r="F35">
            <v>0</v>
          </cell>
          <cell r="G35">
            <v>0</v>
          </cell>
          <cell r="H35">
            <v>7.8540000000000001</v>
          </cell>
          <cell r="J35">
            <v>0.129</v>
          </cell>
          <cell r="K35">
            <v>0</v>
          </cell>
          <cell r="L35">
            <v>31.401716</v>
          </cell>
          <cell r="M35">
            <v>0</v>
          </cell>
          <cell r="N35">
            <v>0</v>
          </cell>
          <cell r="O35">
            <v>0</v>
          </cell>
          <cell r="P35">
            <v>31.530716000000002</v>
          </cell>
        </row>
        <row r="42">
          <cell r="D42">
            <v>0.69799999999999995</v>
          </cell>
          <cell r="E42">
            <v>7.44</v>
          </cell>
          <cell r="F42">
            <v>0</v>
          </cell>
          <cell r="G42">
            <v>0</v>
          </cell>
          <cell r="H42">
            <v>8.1379999999999999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8">
          <cell r="D48">
            <v>276.29599999999999</v>
          </cell>
          <cell r="E48">
            <v>356.55900000000003</v>
          </cell>
          <cell r="F48">
            <v>280.85199999999998</v>
          </cell>
          <cell r="G48">
            <v>222.85499999999999</v>
          </cell>
          <cell r="H48">
            <v>1136.5619999999999</v>
          </cell>
          <cell r="J48">
            <v>141.86500000000001</v>
          </cell>
          <cell r="K48">
            <v>576.0619999999999</v>
          </cell>
          <cell r="L48">
            <v>58.863790000000002</v>
          </cell>
          <cell r="M48">
            <v>34.375</v>
          </cell>
          <cell r="N48">
            <v>34.371000000000002</v>
          </cell>
          <cell r="O48">
            <v>63.206854</v>
          </cell>
          <cell r="P48">
            <v>908.7436439999999</v>
          </cell>
        </row>
        <row r="95">
          <cell r="D95">
            <v>0</v>
          </cell>
          <cell r="E95">
            <v>-0.154</v>
          </cell>
          <cell r="F95">
            <v>0.44900000000000001</v>
          </cell>
          <cell r="G95">
            <v>0</v>
          </cell>
          <cell r="H95">
            <v>0.29500000000000004</v>
          </cell>
        </row>
        <row r="96">
          <cell r="D96">
            <v>0</v>
          </cell>
          <cell r="E96">
            <v>2.5999999999999999E-2</v>
          </cell>
          <cell r="F96">
            <v>2.5000000000000001E-2</v>
          </cell>
          <cell r="G96">
            <v>0</v>
          </cell>
          <cell r="H96">
            <v>5.1000000000000004E-2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/>
          <cell r="K107">
            <v>-3.8290000000000002</v>
          </cell>
          <cell r="L107">
            <v>2.5036330000000002</v>
          </cell>
          <cell r="M107"/>
          <cell r="N107"/>
          <cell r="O107"/>
        </row>
        <row r="116">
          <cell r="D116">
            <v>500.42700000000002</v>
          </cell>
          <cell r="E116">
            <v>590.87800000000004</v>
          </cell>
          <cell r="F116">
            <v>374.66800000000001</v>
          </cell>
          <cell r="G116">
            <v>383.59699999999998</v>
          </cell>
        </row>
      </sheetData>
      <sheetData sheetId="33"/>
      <sheetData sheetId="34"/>
      <sheetData sheetId="35">
        <row r="35">
          <cell r="C35">
            <v>-22.478434782608694</v>
          </cell>
          <cell r="D35">
            <v>3.0179999999999998</v>
          </cell>
          <cell r="E35">
            <v>11.221</v>
          </cell>
          <cell r="F35">
            <v>0</v>
          </cell>
          <cell r="G35">
            <v>0</v>
          </cell>
          <cell r="H35">
            <v>14.239000000000001</v>
          </cell>
          <cell r="L35">
            <v>28.257545</v>
          </cell>
          <cell r="M35">
            <v>2.850724</v>
          </cell>
          <cell r="N35">
            <v>0</v>
          </cell>
          <cell r="O35">
            <v>0.2</v>
          </cell>
        </row>
        <row r="42">
          <cell r="D42">
            <v>0.65</v>
          </cell>
          <cell r="E42">
            <v>6.93</v>
          </cell>
          <cell r="F42">
            <v>0</v>
          </cell>
          <cell r="G42">
            <v>0</v>
          </cell>
          <cell r="H42">
            <v>7.58</v>
          </cell>
          <cell r="L42">
            <v>45.774548000000003</v>
          </cell>
          <cell r="M42">
            <v>0</v>
          </cell>
          <cell r="N42">
            <v>0</v>
          </cell>
          <cell r="O42">
            <v>0</v>
          </cell>
        </row>
        <row r="48">
          <cell r="D48">
            <v>288.346</v>
          </cell>
          <cell r="E48">
            <v>355.16399999999999</v>
          </cell>
          <cell r="F48">
            <v>271.822</v>
          </cell>
          <cell r="G48">
            <v>231.536</v>
          </cell>
          <cell r="H48">
            <v>1146.8679999999999</v>
          </cell>
          <cell r="L48">
            <v>14.339611</v>
          </cell>
          <cell r="M48">
            <v>34.147999999999996</v>
          </cell>
          <cell r="N48">
            <v>34.564</v>
          </cell>
          <cell r="O48">
            <v>6.86</v>
          </cell>
        </row>
        <row r="95">
          <cell r="D95">
            <v>1.7000000000000001E-2</v>
          </cell>
          <cell r="E95">
            <v>7.6999999999999999E-2</v>
          </cell>
          <cell r="F95">
            <v>0.61499999999999999</v>
          </cell>
          <cell r="G95">
            <v>0</v>
          </cell>
          <cell r="H95">
            <v>0.70899999999999996</v>
          </cell>
        </row>
        <row r="96">
          <cell r="D96">
            <v>0</v>
          </cell>
          <cell r="E96">
            <v>2.7E-2</v>
          </cell>
          <cell r="F96">
            <v>2.5999999999999999E-2</v>
          </cell>
          <cell r="G96">
            <v>0</v>
          </cell>
          <cell r="H96">
            <v>5.2999999999999999E-2</v>
          </cell>
        </row>
        <row r="107">
          <cell r="D107">
            <v>1.7290000000000001</v>
          </cell>
          <cell r="E107">
            <v>0</v>
          </cell>
          <cell r="F107">
            <v>0</v>
          </cell>
          <cell r="G107">
            <v>0</v>
          </cell>
          <cell r="H107">
            <v>1.7290000000000001</v>
          </cell>
          <cell r="L107"/>
          <cell r="M107"/>
          <cell r="N107"/>
          <cell r="O107"/>
        </row>
        <row r="116">
          <cell r="D116">
            <v>468.54505999999998</v>
          </cell>
          <cell r="E116">
            <v>607.55399999999997</v>
          </cell>
          <cell r="F116">
            <v>388.78899999999999</v>
          </cell>
          <cell r="G116">
            <v>395.05200000000002</v>
          </cell>
          <cell r="J116">
            <v>208.649</v>
          </cell>
          <cell r="K116">
            <v>881.02200000000005</v>
          </cell>
          <cell r="L116">
            <v>140.91018600000001</v>
          </cell>
          <cell r="M116">
            <v>55.496723999999993</v>
          </cell>
          <cell r="N116">
            <v>75.350999999999999</v>
          </cell>
          <cell r="P116">
            <v>79.101027999999999</v>
          </cell>
          <cell r="R116">
            <v>3333.1679980000004</v>
          </cell>
        </row>
      </sheetData>
      <sheetData sheetId="36"/>
      <sheetData sheetId="37"/>
      <sheetData sheetId="38">
        <row r="35">
          <cell r="C35">
            <v>-21.996273727295986</v>
          </cell>
          <cell r="D35">
            <v>1.784</v>
          </cell>
          <cell r="E35">
            <v>5.0190000000000001</v>
          </cell>
          <cell r="F35">
            <v>0</v>
          </cell>
          <cell r="G35">
            <v>0</v>
          </cell>
          <cell r="I35">
            <v>0.129</v>
          </cell>
          <cell r="J35">
            <v>0</v>
          </cell>
          <cell r="K35">
            <v>30.304008</v>
          </cell>
          <cell r="L35">
            <v>2.850724</v>
          </cell>
          <cell r="M35">
            <v>0</v>
          </cell>
          <cell r="O35">
            <v>0</v>
          </cell>
          <cell r="Q35">
            <v>40.286732000000001</v>
          </cell>
        </row>
        <row r="42">
          <cell r="D42">
            <v>0.85499999999999998</v>
          </cell>
          <cell r="E42">
            <v>6.5389999999999997</v>
          </cell>
          <cell r="F42">
            <v>0</v>
          </cell>
          <cell r="G42">
            <v>1.919</v>
          </cell>
          <cell r="I42">
            <v>0</v>
          </cell>
          <cell r="J42">
            <v>0</v>
          </cell>
          <cell r="K42">
            <v>37.448269999999994</v>
          </cell>
          <cell r="L42">
            <v>0</v>
          </cell>
          <cell r="M42">
            <v>0</v>
          </cell>
          <cell r="O42">
            <v>0</v>
          </cell>
          <cell r="Q42">
            <v>46.761269999999996</v>
          </cell>
        </row>
        <row r="48">
          <cell r="D48">
            <v>282.86200000000002</v>
          </cell>
          <cell r="E48">
            <v>351.97399999999999</v>
          </cell>
          <cell r="F48">
            <v>272.76</v>
          </cell>
          <cell r="G48">
            <v>232.053</v>
          </cell>
          <cell r="I48">
            <v>141.08199999999999</v>
          </cell>
          <cell r="J48">
            <v>601.3130000000001</v>
          </cell>
          <cell r="K48">
            <v>14.339611</v>
          </cell>
          <cell r="L48">
            <v>33.217931</v>
          </cell>
          <cell r="M48">
            <v>35.113999999999997</v>
          </cell>
          <cell r="O48">
            <v>62.664938000000006</v>
          </cell>
          <cell r="Q48">
            <v>2034.2404799999999</v>
          </cell>
        </row>
        <row r="95">
          <cell r="D95">
            <v>1.7000000000000001E-2</v>
          </cell>
          <cell r="E95">
            <v>2.3E-2</v>
          </cell>
          <cell r="F95">
            <v>0.55800000000000005</v>
          </cell>
          <cell r="G95">
            <v>0</v>
          </cell>
          <cell r="Q95">
            <v>0.59800000000000009</v>
          </cell>
        </row>
        <row r="96">
          <cell r="D96">
            <v>0</v>
          </cell>
          <cell r="E96">
            <v>0</v>
          </cell>
          <cell r="F96">
            <v>2.5999999999999999E-2</v>
          </cell>
          <cell r="G96">
            <v>0</v>
          </cell>
          <cell r="Q96">
            <v>2.5999999999999999E-2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I107"/>
          <cell r="J107"/>
          <cell r="K107"/>
          <cell r="L107"/>
          <cell r="M107"/>
          <cell r="O107"/>
          <cell r="Q107">
            <v>0</v>
          </cell>
        </row>
        <row r="116">
          <cell r="D116">
            <v>452.40300000000002</v>
          </cell>
          <cell r="E116">
            <v>622.779</v>
          </cell>
          <cell r="F116">
            <v>374.93599999999998</v>
          </cell>
          <cell r="G116">
            <v>392.15199999999999</v>
          </cell>
          <cell r="I116">
            <v>209.596</v>
          </cell>
          <cell r="J116">
            <v>900.30800000000011</v>
          </cell>
          <cell r="K116">
            <v>130.828676</v>
          </cell>
          <cell r="L116">
            <v>54.354340000000001</v>
          </cell>
          <cell r="M116">
            <v>78.08</v>
          </cell>
          <cell r="O116">
            <v>79.201294000000004</v>
          </cell>
          <cell r="Q116">
            <v>3327.3363100000001</v>
          </cell>
        </row>
      </sheetData>
      <sheetData sheetId="39"/>
      <sheetData sheetId="40"/>
      <sheetData sheetId="41">
        <row r="35">
          <cell r="D35">
            <v>0.89800000000000002</v>
          </cell>
          <cell r="E35">
            <v>0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32.825233999999995</v>
          </cell>
          <cell r="M35">
            <v>2.850724</v>
          </cell>
          <cell r="N35">
            <v>0</v>
          </cell>
          <cell r="P35">
            <v>0</v>
          </cell>
          <cell r="R35">
            <v>0.89546530207532271</v>
          </cell>
        </row>
        <row r="42">
          <cell r="D42">
            <v>0.96799999999999997</v>
          </cell>
          <cell r="E42">
            <v>6.1779999999999999</v>
          </cell>
          <cell r="F42">
            <v>0</v>
          </cell>
          <cell r="G42">
            <v>2.5369999999999999</v>
          </cell>
          <cell r="J42">
            <v>0</v>
          </cell>
          <cell r="K42">
            <v>0</v>
          </cell>
          <cell r="L42">
            <v>40.309603000000003</v>
          </cell>
          <cell r="M42">
            <v>0</v>
          </cell>
          <cell r="N42">
            <v>0</v>
          </cell>
          <cell r="P42">
            <v>0</v>
          </cell>
          <cell r="R42">
            <v>49.992603000000003</v>
          </cell>
        </row>
        <row r="48">
          <cell r="D48">
            <v>288.43</v>
          </cell>
          <cell r="E48">
            <v>344.90800000000002</v>
          </cell>
          <cell r="F48">
            <v>267.447</v>
          </cell>
          <cell r="G48">
            <v>241.971</v>
          </cell>
          <cell r="J48">
            <v>140.65100000000001</v>
          </cell>
          <cell r="K48">
            <v>608.82999999999993</v>
          </cell>
          <cell r="L48">
            <v>14.695138</v>
          </cell>
          <cell r="M48">
            <v>33.084620000000001</v>
          </cell>
          <cell r="N48">
            <v>35.144999999999996</v>
          </cell>
          <cell r="P48">
            <v>65.047528999999997</v>
          </cell>
          <cell r="R48">
            <v>2047.069287</v>
          </cell>
        </row>
        <row r="95">
          <cell r="D95">
            <v>0</v>
          </cell>
          <cell r="E95">
            <v>3.6999999999999998E-2</v>
          </cell>
          <cell r="F95">
            <v>0.432</v>
          </cell>
          <cell r="G95">
            <v>0</v>
          </cell>
          <cell r="R95">
            <v>0.46899999999999997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490.07508999999999</v>
          </cell>
          <cell r="E116">
            <v>651.71400000000006</v>
          </cell>
          <cell r="F116">
            <v>356.69</v>
          </cell>
          <cell r="G116">
            <v>407.70600000000002</v>
          </cell>
          <cell r="J116">
            <v>209.90500000000003</v>
          </cell>
          <cell r="K116">
            <v>952.30700000000002</v>
          </cell>
          <cell r="L116">
            <v>140.65534</v>
          </cell>
          <cell r="M116">
            <v>54.396581999999995</v>
          </cell>
          <cell r="N116">
            <v>81.831999999999994</v>
          </cell>
          <cell r="P116">
            <v>83.510173999999992</v>
          </cell>
          <cell r="R116">
            <v>3461.4891859999998</v>
          </cell>
        </row>
      </sheetData>
      <sheetData sheetId="42"/>
      <sheetData sheetId="43"/>
      <sheetData sheetId="44">
        <row r="35">
          <cell r="D35">
            <v>7.980000000000001E-3</v>
          </cell>
          <cell r="E35">
            <v>3.4220000000000002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36.026995999999997</v>
          </cell>
          <cell r="M35">
            <v>2.850724</v>
          </cell>
          <cell r="N35">
            <v>0</v>
          </cell>
          <cell r="P35">
            <v>0</v>
          </cell>
          <cell r="R35">
            <v>42.436699999999995</v>
          </cell>
        </row>
        <row r="42">
          <cell r="D42">
            <v>1.0507500000000001</v>
          </cell>
          <cell r="E42">
            <v>6.08</v>
          </cell>
          <cell r="F42">
            <v>0.14199999999999999</v>
          </cell>
          <cell r="G42">
            <v>2.9359999999999999</v>
          </cell>
          <cell r="J42">
            <v>0</v>
          </cell>
          <cell r="K42">
            <v>0</v>
          </cell>
          <cell r="L42">
            <v>41.215411000000003</v>
          </cell>
          <cell r="M42">
            <v>0</v>
          </cell>
          <cell r="N42">
            <v>0</v>
          </cell>
          <cell r="P42">
            <v>0</v>
          </cell>
          <cell r="R42">
            <v>51.424161000000005</v>
          </cell>
        </row>
        <row r="48">
          <cell r="D48">
            <v>298.73374999999999</v>
          </cell>
          <cell r="E48">
            <v>350.70299999999997</v>
          </cell>
          <cell r="F48">
            <v>267.44900000000001</v>
          </cell>
          <cell r="G48">
            <v>245.79300000000001</v>
          </cell>
          <cell r="J48">
            <v>139.20000000000002</v>
          </cell>
          <cell r="K48">
            <v>621.22500000000002</v>
          </cell>
          <cell r="L48">
            <v>20.235958</v>
          </cell>
          <cell r="M48">
            <v>32.538807000000006</v>
          </cell>
          <cell r="N48">
            <v>36.716999999999999</v>
          </cell>
          <cell r="P48">
            <v>65.967498000000006</v>
          </cell>
          <cell r="R48">
            <v>2078.563013</v>
          </cell>
        </row>
        <row r="95">
          <cell r="D95">
            <v>1.4999999999999999E-4</v>
          </cell>
          <cell r="E95">
            <v>-1.4999999999999999E-2</v>
          </cell>
          <cell r="F95">
            <v>0.57599999999999996</v>
          </cell>
          <cell r="G95">
            <v>0</v>
          </cell>
          <cell r="R95">
            <v>0.56114999999999993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0</v>
          </cell>
        </row>
        <row r="116">
          <cell r="D116">
            <v>489.61428000000001</v>
          </cell>
          <cell r="E116">
            <v>632.89400000000001</v>
          </cell>
          <cell r="F116">
            <v>353.34100000000001</v>
          </cell>
          <cell r="G116">
            <v>417.904</v>
          </cell>
          <cell r="J116">
            <v>204.959</v>
          </cell>
          <cell r="K116">
            <v>955.25199999999995</v>
          </cell>
          <cell r="L116">
            <v>181.30396500000001</v>
          </cell>
          <cell r="M116">
            <v>54.760030000000008</v>
          </cell>
          <cell r="N116">
            <v>78.248999999999995</v>
          </cell>
          <cell r="P116">
            <v>84.423603000000014</v>
          </cell>
          <cell r="R116">
            <v>3452.7008780000001</v>
          </cell>
        </row>
      </sheetData>
      <sheetData sheetId="45"/>
      <sheetData sheetId="46"/>
      <sheetData sheetId="47">
        <row r="35">
          <cell r="D35">
            <v>4.3526400000000001</v>
          </cell>
          <cell r="E35">
            <v>8.9600000000000009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39.004060000000003</v>
          </cell>
          <cell r="M35">
            <v>2.850724</v>
          </cell>
          <cell r="N35">
            <v>0</v>
          </cell>
          <cell r="P35">
            <v>0</v>
          </cell>
          <cell r="R35">
            <v>55.296424000000002</v>
          </cell>
        </row>
        <row r="42">
          <cell r="D42">
            <v>0.44845999999999997</v>
          </cell>
          <cell r="E42">
            <v>3.0840000000000001</v>
          </cell>
          <cell r="G42">
            <v>3.0259999999999998</v>
          </cell>
          <cell r="J42">
            <v>0</v>
          </cell>
          <cell r="K42">
            <v>0</v>
          </cell>
          <cell r="L42">
            <v>48.816916999999997</v>
          </cell>
          <cell r="M42">
            <v>0</v>
          </cell>
          <cell r="N42">
            <v>0</v>
          </cell>
          <cell r="P42">
            <v>0</v>
          </cell>
          <cell r="R42">
            <v>55.458376999999999</v>
          </cell>
        </row>
        <row r="48">
          <cell r="D48">
            <v>301.95787999999999</v>
          </cell>
          <cell r="E48">
            <v>351.53899999999999</v>
          </cell>
          <cell r="F48">
            <v>249.09</v>
          </cell>
          <cell r="G48">
            <v>262.16699999999997</v>
          </cell>
          <cell r="J48">
            <v>139.02700000000002</v>
          </cell>
          <cell r="K48">
            <v>641.19100000000003</v>
          </cell>
          <cell r="L48">
            <v>20.238782</v>
          </cell>
          <cell r="M48">
            <v>31.976997000000001</v>
          </cell>
          <cell r="N48">
            <v>38.853000000000002</v>
          </cell>
          <cell r="P48">
            <v>68.677248000000006</v>
          </cell>
          <cell r="R48">
            <v>2104.7179070000002</v>
          </cell>
        </row>
        <row r="95">
          <cell r="D95">
            <v>1.5880000000000002E-2</v>
          </cell>
          <cell r="E95">
            <v>4.7E-2</v>
          </cell>
          <cell r="F95">
            <v>0.52700000000000002</v>
          </cell>
          <cell r="G95">
            <v>0</v>
          </cell>
          <cell r="R95">
            <v>0.58987999999999996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R96">
            <v>0</v>
          </cell>
        </row>
        <row r="107">
          <cell r="D107">
            <v>0</v>
          </cell>
          <cell r="E107">
            <v>1.151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1.151</v>
          </cell>
        </row>
        <row r="116">
          <cell r="D116">
            <v>498.29641000000004</v>
          </cell>
          <cell r="E116">
            <v>643.31700000000001</v>
          </cell>
          <cell r="F116">
            <v>370.42899999999997</v>
          </cell>
          <cell r="G116">
            <v>427.66300000000001</v>
          </cell>
          <cell r="J116">
            <v>205.25900000000001</v>
          </cell>
          <cell r="K116">
            <v>987.02600000000007</v>
          </cell>
          <cell r="L116">
            <v>190.89623399999999</v>
          </cell>
          <cell r="M116">
            <v>55.693326000000006</v>
          </cell>
          <cell r="N116">
            <v>78.95</v>
          </cell>
          <cell r="P116">
            <v>85.49325300000001</v>
          </cell>
          <cell r="R116">
            <v>3543.0232230000006</v>
          </cell>
        </row>
      </sheetData>
      <sheetData sheetId="48"/>
      <sheetData sheetId="49"/>
      <sheetData sheetId="50">
        <row r="35">
          <cell r="D35">
            <v>0.48636000000000001</v>
          </cell>
          <cell r="E35">
            <v>8.4049999999999994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40.791927000000001</v>
          </cell>
          <cell r="M35">
            <v>2.850724</v>
          </cell>
          <cell r="N35">
            <v>0</v>
          </cell>
          <cell r="P35">
            <v>0</v>
          </cell>
          <cell r="R35">
            <v>52.663010999999997</v>
          </cell>
        </row>
        <row r="42">
          <cell r="D42">
            <v>0.39522000000000002</v>
          </cell>
          <cell r="E42">
            <v>2.625</v>
          </cell>
          <cell r="F42">
            <v>3.0000000000000001E-3</v>
          </cell>
          <cell r="G42">
            <v>3.17</v>
          </cell>
          <cell r="J42">
            <v>0</v>
          </cell>
          <cell r="K42">
            <v>0</v>
          </cell>
          <cell r="L42">
            <v>50.964053</v>
          </cell>
          <cell r="M42">
            <v>0</v>
          </cell>
          <cell r="N42">
            <v>0</v>
          </cell>
          <cell r="P42">
            <v>0</v>
          </cell>
          <cell r="R42">
            <v>57.157273000000004</v>
          </cell>
        </row>
        <row r="48">
          <cell r="D48">
            <v>302.40850000000006</v>
          </cell>
          <cell r="E48">
            <v>351.74900000000002</v>
          </cell>
          <cell r="F48">
            <v>246.82599999999999</v>
          </cell>
          <cell r="G48">
            <v>259.56200000000001</v>
          </cell>
          <cell r="J48">
            <v>136.98600000000002</v>
          </cell>
          <cell r="K48">
            <v>652.09300000000007</v>
          </cell>
          <cell r="L48">
            <v>20.159427999999998</v>
          </cell>
          <cell r="M48">
            <v>32.499701000000002</v>
          </cell>
          <cell r="N48">
            <v>40.173999999999992</v>
          </cell>
          <cell r="P48">
            <v>65.923843999999988</v>
          </cell>
          <cell r="R48">
            <v>2108.3814730000004</v>
          </cell>
        </row>
        <row r="95">
          <cell r="D95">
            <v>4.3899999999999998E-3</v>
          </cell>
          <cell r="E95">
            <v>3.5999999999999997E-2</v>
          </cell>
          <cell r="F95">
            <v>0.69199999999999995</v>
          </cell>
          <cell r="G95">
            <v>0</v>
          </cell>
          <cell r="J95"/>
          <cell r="L95"/>
          <cell r="M95"/>
          <cell r="N95"/>
          <cell r="P95"/>
          <cell r="R95">
            <v>0.73238999999999999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1.27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1.27</v>
          </cell>
        </row>
        <row r="116">
          <cell r="D116">
            <v>492.05631000000005</v>
          </cell>
          <cell r="E116">
            <v>666.29300000000001</v>
          </cell>
          <cell r="F116">
            <v>371.17899999999997</v>
          </cell>
          <cell r="G116">
            <v>423.24599999999998</v>
          </cell>
          <cell r="J116">
            <v>204.72500000000002</v>
          </cell>
          <cell r="K116">
            <v>1017.282</v>
          </cell>
          <cell r="L116">
            <v>189.49916399999998</v>
          </cell>
          <cell r="M116">
            <v>59.204931000000002</v>
          </cell>
          <cell r="N116">
            <v>82.145999999999987</v>
          </cell>
          <cell r="P116">
            <v>85.171341999999981</v>
          </cell>
          <cell r="R116">
            <v>3590.8027470000002</v>
          </cell>
        </row>
      </sheetData>
      <sheetData sheetId="51"/>
      <sheetData sheetId="52"/>
      <sheetData sheetId="53">
        <row r="35">
          <cell r="D35">
            <v>7.8948900000000002</v>
          </cell>
          <cell r="E35">
            <v>13.914999999999999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41.788628000000003</v>
          </cell>
          <cell r="M35">
            <v>3.6980840000000001</v>
          </cell>
          <cell r="N35">
            <v>0</v>
          </cell>
          <cell r="P35">
            <v>0</v>
          </cell>
          <cell r="R35">
            <v>67.425601999999998</v>
          </cell>
        </row>
        <row r="42">
          <cell r="D42">
            <v>0.34093000000000001</v>
          </cell>
          <cell r="E42">
            <v>2.5670000000000002</v>
          </cell>
          <cell r="F42">
            <v>0.14399999999999999</v>
          </cell>
          <cell r="G42">
            <v>4.4050000000000002</v>
          </cell>
          <cell r="J42">
            <v>0</v>
          </cell>
          <cell r="K42">
            <v>0</v>
          </cell>
          <cell r="L42">
            <v>61.976742000000002</v>
          </cell>
          <cell r="M42">
            <v>0</v>
          </cell>
          <cell r="N42">
            <v>0</v>
          </cell>
          <cell r="P42">
            <v>0</v>
          </cell>
          <cell r="R42">
            <v>69.433672000000001</v>
          </cell>
        </row>
        <row r="48">
          <cell r="D48">
            <v>296.16401000000002</v>
          </cell>
          <cell r="E48">
            <v>343.03800000000001</v>
          </cell>
          <cell r="F48">
            <v>242.63499999999999</v>
          </cell>
          <cell r="G48">
            <v>264.81900000000002</v>
          </cell>
          <cell r="J48">
            <v>134.88900000000001</v>
          </cell>
          <cell r="K48">
            <v>647.13900000000001</v>
          </cell>
          <cell r="L48">
            <v>21.577921</v>
          </cell>
          <cell r="M48">
            <v>34.123128999999999</v>
          </cell>
          <cell r="N48">
            <v>32.426000000000002</v>
          </cell>
          <cell r="P48">
            <v>68.711252000000002</v>
          </cell>
          <cell r="R48">
            <v>2085.5223120000001</v>
          </cell>
        </row>
        <row r="95">
          <cell r="D95">
            <v>1.3800000000000002E-4</v>
          </cell>
          <cell r="E95">
            <v>5.6000000000000001E-2</v>
          </cell>
          <cell r="F95">
            <v>0.59399999999999997</v>
          </cell>
          <cell r="G95">
            <v>0</v>
          </cell>
          <cell r="J95"/>
          <cell r="L95"/>
          <cell r="M95"/>
          <cell r="N95"/>
          <cell r="P95"/>
          <cell r="R95">
            <v>0.65013799999999999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1.3240000000000001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1.3240000000000001</v>
          </cell>
        </row>
        <row r="116">
          <cell r="D116">
            <v>524.74217800000008</v>
          </cell>
          <cell r="E116">
            <v>684.22500000000002</v>
          </cell>
          <cell r="F116">
            <v>356.87799999999999</v>
          </cell>
          <cell r="G116">
            <v>443.45400000000001</v>
          </cell>
          <cell r="J116">
            <v>204.26499999999999</v>
          </cell>
          <cell r="K116">
            <v>1053.123</v>
          </cell>
          <cell r="L116">
            <v>204.44282999999999</v>
          </cell>
          <cell r="M116">
            <v>62.543267000000014</v>
          </cell>
          <cell r="N116">
            <v>70.814000000000007</v>
          </cell>
          <cell r="P116">
            <v>87.854638999999992</v>
          </cell>
          <cell r="R116">
            <v>3692.3419139999996</v>
          </cell>
        </row>
      </sheetData>
      <sheetData sheetId="54"/>
      <sheetData sheetId="55"/>
      <sheetData sheetId="56">
        <row r="35">
          <cell r="D35">
            <v>8.3344400000000007</v>
          </cell>
          <cell r="E35">
            <v>8.5440000000000005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43.927464999999998</v>
          </cell>
          <cell r="M35">
            <v>3.7921749999999999</v>
          </cell>
          <cell r="N35">
            <v>0</v>
          </cell>
          <cell r="P35">
            <v>0</v>
          </cell>
          <cell r="R35">
            <v>64.727080000000001</v>
          </cell>
        </row>
        <row r="42">
          <cell r="D42">
            <v>0.28555999999999998</v>
          </cell>
          <cell r="E42">
            <v>2.4489999999999998</v>
          </cell>
          <cell r="F42">
            <v>0.51400000000000001</v>
          </cell>
          <cell r="G42">
            <v>6.92</v>
          </cell>
          <cell r="J42">
            <v>0</v>
          </cell>
          <cell r="K42">
            <v>0</v>
          </cell>
          <cell r="L42">
            <v>66.670143999999993</v>
          </cell>
          <cell r="M42">
            <v>0</v>
          </cell>
          <cell r="N42">
            <v>0</v>
          </cell>
          <cell r="P42">
            <v>0</v>
          </cell>
          <cell r="R42">
            <v>76.838703999999993</v>
          </cell>
        </row>
        <row r="48">
          <cell r="D48">
            <v>300.25342000000001</v>
          </cell>
          <cell r="E48">
            <v>335.98700000000002</v>
          </cell>
          <cell r="F48">
            <v>243.55600000000001</v>
          </cell>
          <cell r="G48">
            <v>267.202</v>
          </cell>
          <cell r="J48">
            <v>134.98400000000001</v>
          </cell>
          <cell r="K48">
            <v>635.21500000000003</v>
          </cell>
          <cell r="L48">
            <v>21.827003999999999</v>
          </cell>
          <cell r="M48">
            <v>36.034641000000008</v>
          </cell>
          <cell r="N48">
            <v>36.423000000000002</v>
          </cell>
          <cell r="P48">
            <v>73.170168000000004</v>
          </cell>
          <cell r="R48">
            <v>2084.6522330000003</v>
          </cell>
        </row>
        <row r="95">
          <cell r="D95">
            <v>1.3800000000000002E-4</v>
          </cell>
          <cell r="E95">
            <v>3.1E-2</v>
          </cell>
          <cell r="F95">
            <v>0.86499999999999999</v>
          </cell>
          <cell r="G95">
            <v>0</v>
          </cell>
          <cell r="J95"/>
          <cell r="L95"/>
          <cell r="M95"/>
          <cell r="N95"/>
          <cell r="P95"/>
          <cell r="R95">
            <v>0.89613799999999999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1.5409999999999999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1.5409999999999999</v>
          </cell>
        </row>
        <row r="116">
          <cell r="D116">
            <v>524.32785999999999</v>
          </cell>
          <cell r="E116">
            <v>711.12800000000004</v>
          </cell>
          <cell r="F116">
            <v>346.67599999999999</v>
          </cell>
          <cell r="G116">
            <v>453.41</v>
          </cell>
          <cell r="J116">
            <v>212.49200000000002</v>
          </cell>
          <cell r="K116">
            <v>1039.7370000000001</v>
          </cell>
          <cell r="L116">
            <v>221.71432900000002</v>
          </cell>
          <cell r="M116">
            <v>64.456619000000003</v>
          </cell>
          <cell r="N116">
            <v>70.622</v>
          </cell>
          <cell r="P116">
            <v>91.656577000000013</v>
          </cell>
          <cell r="R116">
            <v>3736.2203850000005</v>
          </cell>
        </row>
      </sheetData>
      <sheetData sheetId="57"/>
      <sheetData sheetId="58"/>
      <sheetData sheetId="59">
        <row r="35">
          <cell r="D35">
            <v>5.81</v>
          </cell>
          <cell r="E35">
            <v>6.3179999999999996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44.443606000000003</v>
          </cell>
          <cell r="M35">
            <v>3.7921749999999999</v>
          </cell>
          <cell r="N35">
            <v>0</v>
          </cell>
          <cell r="P35">
            <v>0</v>
          </cell>
          <cell r="R35">
            <v>60.492781000000001</v>
          </cell>
        </row>
        <row r="42">
          <cell r="D42">
            <v>0.22900000000000001</v>
          </cell>
          <cell r="E42">
            <v>2.1379999999999999</v>
          </cell>
          <cell r="F42">
            <v>0</v>
          </cell>
          <cell r="G42">
            <v>5.78</v>
          </cell>
          <cell r="J42">
            <v>0</v>
          </cell>
          <cell r="K42">
            <v>0</v>
          </cell>
          <cell r="L42">
            <v>67.709076999999994</v>
          </cell>
          <cell r="M42">
            <v>0</v>
          </cell>
          <cell r="N42">
            <v>0</v>
          </cell>
          <cell r="P42">
            <v>0</v>
          </cell>
          <cell r="R42">
            <v>75.856076999999999</v>
          </cell>
        </row>
        <row r="48">
          <cell r="D48">
            <v>303.90499999999997</v>
          </cell>
          <cell r="E48">
            <v>335.65</v>
          </cell>
          <cell r="F48">
            <v>234.58799999999999</v>
          </cell>
          <cell r="G48">
            <v>276.255</v>
          </cell>
          <cell r="J48">
            <v>133.82</v>
          </cell>
          <cell r="K48">
            <v>642.68999999999994</v>
          </cell>
          <cell r="L48">
            <v>21.554694000000001</v>
          </cell>
          <cell r="M48">
            <v>36.324192000000004</v>
          </cell>
          <cell r="N48">
            <v>38.177999999999997</v>
          </cell>
          <cell r="P48">
            <v>74.696526999999989</v>
          </cell>
          <cell r="R48">
            <v>2097.6614129999998</v>
          </cell>
        </row>
        <row r="95">
          <cell r="D95">
            <v>4.0000000000000001E-3</v>
          </cell>
          <cell r="E95">
            <v>6.4000000000000001E-2</v>
          </cell>
          <cell r="F95">
            <v>0.496</v>
          </cell>
          <cell r="G95">
            <v>0</v>
          </cell>
          <cell r="J95"/>
          <cell r="L95"/>
          <cell r="M95"/>
          <cell r="N95"/>
          <cell r="P95"/>
          <cell r="R95">
            <v>0.56399999999999995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P96"/>
          <cell r="R96">
            <v>0</v>
          </cell>
        </row>
        <row r="107">
          <cell r="D107">
            <v>0</v>
          </cell>
          <cell r="E107">
            <v>1.6679999999999999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P107"/>
          <cell r="R107">
            <v>1.6679999999999999</v>
          </cell>
        </row>
        <row r="116">
          <cell r="D116">
            <v>542.89</v>
          </cell>
          <cell r="E116">
            <v>760.60900000000004</v>
          </cell>
          <cell r="F116">
            <v>357.15699999999998</v>
          </cell>
          <cell r="G116">
            <v>444.04399999999998</v>
          </cell>
          <cell r="J116">
            <v>209.89499999999998</v>
          </cell>
          <cell r="K116">
            <v>1054.145</v>
          </cell>
          <cell r="L116">
            <v>227.80889099999999</v>
          </cell>
          <cell r="M116">
            <v>65.31474</v>
          </cell>
          <cell r="N116">
            <v>75.024999999999991</v>
          </cell>
          <cell r="P116">
            <v>93.297269999999997</v>
          </cell>
          <cell r="R116">
            <v>3830.1859009999998</v>
          </cell>
        </row>
      </sheetData>
      <sheetData sheetId="60"/>
      <sheetData sheetId="61"/>
      <sheetData sheetId="62">
        <row r="35">
          <cell r="D35">
            <v>0</v>
          </cell>
          <cell r="E35">
            <v>7.67</v>
          </cell>
          <cell r="F35">
            <v>0</v>
          </cell>
          <cell r="G35">
            <v>0</v>
          </cell>
          <cell r="J35">
            <v>0.129</v>
          </cell>
          <cell r="K35">
            <v>0</v>
          </cell>
          <cell r="L35">
            <v>42.845833999999996</v>
          </cell>
          <cell r="M35">
            <v>2.850724</v>
          </cell>
          <cell r="N35">
            <v>0</v>
          </cell>
          <cell r="O35">
            <v>0</v>
          </cell>
          <cell r="Q35">
            <v>53.495557999999996</v>
          </cell>
        </row>
        <row r="42">
          <cell r="D42">
            <v>0.17111000000000001</v>
          </cell>
          <cell r="E42">
            <v>1.9370000000000001</v>
          </cell>
          <cell r="F42">
            <v>0</v>
          </cell>
          <cell r="G42">
            <v>5.7750000000000004</v>
          </cell>
          <cell r="J42">
            <v>0</v>
          </cell>
          <cell r="K42">
            <v>0</v>
          </cell>
          <cell r="L42">
            <v>68.654898000000003</v>
          </cell>
          <cell r="M42">
            <v>0</v>
          </cell>
          <cell r="N42">
            <v>0</v>
          </cell>
          <cell r="O42">
            <v>0</v>
          </cell>
          <cell r="Q42">
            <v>76.538008000000005</v>
          </cell>
        </row>
        <row r="48">
          <cell r="D48">
            <v>298.61473999999998</v>
          </cell>
          <cell r="E48">
            <v>326.99</v>
          </cell>
          <cell r="F48">
            <v>235.15799999999999</v>
          </cell>
          <cell r="G48">
            <v>277.60899999999998</v>
          </cell>
          <cell r="J48">
            <v>134.99200000000002</v>
          </cell>
          <cell r="K48">
            <v>648.78099999999995</v>
          </cell>
          <cell r="L48">
            <v>21.595896</v>
          </cell>
          <cell r="M48">
            <v>32.499701000000002</v>
          </cell>
          <cell r="N48">
            <v>37.965999999999994</v>
          </cell>
          <cell r="O48">
            <v>74.032331999999997</v>
          </cell>
          <cell r="Q48">
            <v>2088.2386689999998</v>
          </cell>
        </row>
        <row r="95">
          <cell r="D95">
            <v>3.4129999999999998E-3</v>
          </cell>
          <cell r="E95">
            <v>0.02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O95"/>
          <cell r="Q95">
            <v>0.504413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1.415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1.415</v>
          </cell>
        </row>
        <row r="284">
          <cell r="D284">
            <v>521.96600000000001</v>
          </cell>
          <cell r="E284">
            <v>808.05200000000002</v>
          </cell>
          <cell r="F284">
            <v>363.68099999999998</v>
          </cell>
          <cell r="G284">
            <v>458.47500000000002</v>
          </cell>
          <cell r="J284">
            <v>208.32600000000002</v>
          </cell>
          <cell r="K284">
            <v>1071.6720000000003</v>
          </cell>
          <cell r="L284">
            <v>351.95184100000006</v>
          </cell>
          <cell r="M284">
            <v>5.7802360000000004</v>
          </cell>
          <cell r="N284">
            <v>74.405000000000001</v>
          </cell>
          <cell r="O284">
            <v>94.992263999999992</v>
          </cell>
          <cell r="Q284">
            <v>3959.3013410000003</v>
          </cell>
        </row>
      </sheetData>
      <sheetData sheetId="63"/>
      <sheetData sheetId="64"/>
      <sheetData sheetId="65"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43.088920999999999</v>
          </cell>
          <cell r="M35">
            <v>5.9791179999999997</v>
          </cell>
          <cell r="N35">
            <v>0</v>
          </cell>
          <cell r="O35">
            <v>0</v>
          </cell>
          <cell r="Q35">
            <v>49.068038999999999</v>
          </cell>
        </row>
        <row r="42">
          <cell r="D42">
            <v>0.11203</v>
          </cell>
          <cell r="E42">
            <v>1.74</v>
          </cell>
          <cell r="F42">
            <v>0</v>
          </cell>
          <cell r="G42">
            <v>6.0250000000000004</v>
          </cell>
          <cell r="J42">
            <v>0</v>
          </cell>
          <cell r="K42">
            <v>0</v>
          </cell>
          <cell r="L42">
            <v>68.58108399999999</v>
          </cell>
          <cell r="M42">
            <v>0</v>
          </cell>
          <cell r="N42">
            <v>0</v>
          </cell>
          <cell r="O42">
            <v>0</v>
          </cell>
          <cell r="Q42">
            <v>76.458113999999995</v>
          </cell>
        </row>
        <row r="48">
          <cell r="D48">
            <v>277.30038999999994</v>
          </cell>
          <cell r="E48">
            <v>334.48200000000003</v>
          </cell>
          <cell r="F48">
            <v>239.31399999999999</v>
          </cell>
          <cell r="G48">
            <v>272.625</v>
          </cell>
          <cell r="J48">
            <v>136.80000000000001</v>
          </cell>
          <cell r="K48">
            <v>658.85500000000002</v>
          </cell>
          <cell r="L48">
            <v>21.713795999999999</v>
          </cell>
          <cell r="M48">
            <v>39.371554000000003</v>
          </cell>
          <cell r="N48">
            <v>38.274999999999991</v>
          </cell>
          <cell r="O48">
            <v>76.185290000000009</v>
          </cell>
          <cell r="Q48">
            <v>2094.9220299999997</v>
          </cell>
        </row>
        <row r="95">
          <cell r="D95">
            <v>0</v>
          </cell>
          <cell r="E95">
            <v>5.5E-2</v>
          </cell>
          <cell r="F95">
            <v>0.48099999999999998</v>
          </cell>
          <cell r="G95">
            <v>0</v>
          </cell>
          <cell r="J95"/>
          <cell r="L95"/>
          <cell r="M95"/>
          <cell r="N95"/>
          <cell r="Q95">
            <v>0.53600000000000003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Q96">
            <v>0</v>
          </cell>
        </row>
        <row r="107">
          <cell r="D107">
            <v>0</v>
          </cell>
          <cell r="E107">
            <v>1.5389999999999999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Q107">
            <v>1.5389999999999999</v>
          </cell>
        </row>
        <row r="284">
          <cell r="D284">
            <v>573.13641999999993</v>
          </cell>
          <cell r="E284">
            <v>844.82100000000003</v>
          </cell>
          <cell r="F284">
            <v>383.78</v>
          </cell>
          <cell r="G284">
            <v>485.74799999999999</v>
          </cell>
          <cell r="H284">
            <v>2287.4854200000004</v>
          </cell>
          <cell r="J284">
            <v>205.797</v>
          </cell>
          <cell r="K284">
            <v>1096.462</v>
          </cell>
          <cell r="L284">
            <v>389.50893700000006</v>
          </cell>
          <cell r="M284">
            <v>2.8608700000000002</v>
          </cell>
          <cell r="N284">
            <v>79.751000000000005</v>
          </cell>
          <cell r="O284">
            <v>96.774318000000008</v>
          </cell>
          <cell r="P284">
            <v>1871.154125</v>
          </cell>
        </row>
      </sheetData>
      <sheetData sheetId="66"/>
      <sheetData sheetId="67"/>
      <sheetData sheetId="68">
        <row r="35">
          <cell r="D35">
            <v>1.44278</v>
          </cell>
          <cell r="E35">
            <v>0.58399999999999996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42.842309</v>
          </cell>
          <cell r="M35">
            <v>5.9791179999999997</v>
          </cell>
          <cell r="N35">
            <v>0</v>
          </cell>
          <cell r="O35">
            <v>0</v>
          </cell>
          <cell r="Q35">
            <v>50.848207000000002</v>
          </cell>
        </row>
        <row r="42">
          <cell r="D42">
            <v>5.1729999999999998E-2</v>
          </cell>
          <cell r="E42">
            <v>1.5389999999999999</v>
          </cell>
          <cell r="F42">
            <v>0</v>
          </cell>
          <cell r="G42">
            <v>4.3760000000000003</v>
          </cell>
          <cell r="J42">
            <v>0</v>
          </cell>
          <cell r="K42">
            <v>0</v>
          </cell>
          <cell r="L42">
            <v>67.836812000000009</v>
          </cell>
          <cell r="M42">
            <v>0</v>
          </cell>
          <cell r="N42">
            <v>0</v>
          </cell>
          <cell r="O42">
            <v>0</v>
          </cell>
          <cell r="Q42">
            <v>73.803542000000007</v>
          </cell>
        </row>
        <row r="48">
          <cell r="D48">
            <v>268.18053000000003</v>
          </cell>
          <cell r="E48">
            <v>332.69600000000003</v>
          </cell>
          <cell r="F48">
            <v>254.69300000000001</v>
          </cell>
          <cell r="G48">
            <v>273.71600000000001</v>
          </cell>
          <cell r="J48">
            <v>136.64699999999999</v>
          </cell>
          <cell r="K48">
            <v>702.73900000000003</v>
          </cell>
          <cell r="L48">
            <v>21.790254000000001</v>
          </cell>
          <cell r="M48">
            <v>39.225764999999996</v>
          </cell>
          <cell r="N48">
            <v>38.274999999999991</v>
          </cell>
          <cell r="O48">
            <v>75.409334999999999</v>
          </cell>
          <cell r="Q48">
            <v>2143.3718840000001</v>
          </cell>
        </row>
        <row r="95">
          <cell r="D95">
            <v>0</v>
          </cell>
          <cell r="E95">
            <v>3.3000000000000002E-2</v>
          </cell>
          <cell r="F95">
            <v>0.50600000000000001</v>
          </cell>
          <cell r="G95">
            <v>0</v>
          </cell>
          <cell r="J95"/>
          <cell r="L95"/>
          <cell r="M95"/>
          <cell r="N95"/>
          <cell r="O95"/>
          <cell r="Q95">
            <v>0.53900000000000003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1.649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1.649</v>
          </cell>
        </row>
        <row r="284">
          <cell r="D284">
            <v>536.92430000000002</v>
          </cell>
          <cell r="E284">
            <v>853.73</v>
          </cell>
          <cell r="F284">
            <v>370.54</v>
          </cell>
          <cell r="G284">
            <v>533.94299999999998</v>
          </cell>
          <cell r="H284">
            <v>2295.1372999999999</v>
          </cell>
          <cell r="J284">
            <v>205.56200000000001</v>
          </cell>
          <cell r="K284">
            <v>1122.895</v>
          </cell>
          <cell r="L284">
            <v>401.22286300000002</v>
          </cell>
          <cell r="M284">
            <v>4.1942009999999996</v>
          </cell>
          <cell r="N284">
            <v>79.751000000000005</v>
          </cell>
          <cell r="O284">
            <v>94.887809000000004</v>
          </cell>
          <cell r="P284">
            <v>1908.5128729999999</v>
          </cell>
        </row>
      </sheetData>
      <sheetData sheetId="69"/>
      <sheetData sheetId="70"/>
      <sheetData sheetId="71"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42.591225000000001</v>
          </cell>
          <cell r="M35">
            <v>5.9791179999999997</v>
          </cell>
          <cell r="N35">
            <v>0</v>
          </cell>
          <cell r="O35">
            <v>0</v>
          </cell>
          <cell r="Q35">
            <v>48.570343000000001</v>
          </cell>
        </row>
        <row r="42">
          <cell r="D42">
            <v>0.18565999999999999</v>
          </cell>
          <cell r="E42">
            <v>1.278</v>
          </cell>
          <cell r="F42">
            <v>0</v>
          </cell>
          <cell r="G42">
            <v>4.6189999999999998</v>
          </cell>
          <cell r="J42">
            <v>0</v>
          </cell>
          <cell r="K42">
            <v>0</v>
          </cell>
          <cell r="L42">
            <v>67.106549000000001</v>
          </cell>
          <cell r="M42">
            <v>0</v>
          </cell>
          <cell r="N42">
            <v>0</v>
          </cell>
          <cell r="O42">
            <v>0</v>
          </cell>
          <cell r="Q42">
            <v>73.189209000000005</v>
          </cell>
        </row>
        <row r="48">
          <cell r="D48">
            <v>261.30637000000002</v>
          </cell>
          <cell r="E48">
            <v>322.51299999999998</v>
          </cell>
          <cell r="F48">
            <v>256.17200000000003</v>
          </cell>
          <cell r="G48">
            <v>284.32900000000001</v>
          </cell>
          <cell r="J48">
            <v>135.358</v>
          </cell>
          <cell r="K48">
            <v>713.25700000000006</v>
          </cell>
          <cell r="L48">
            <v>21.588857000000001</v>
          </cell>
          <cell r="M48">
            <v>39.225764999999996</v>
          </cell>
          <cell r="N48">
            <v>38.274999999999991</v>
          </cell>
          <cell r="O48">
            <v>75.560159000000013</v>
          </cell>
          <cell r="Q48">
            <v>2147.5851509999998</v>
          </cell>
        </row>
        <row r="95">
          <cell r="D95">
            <v>0</v>
          </cell>
          <cell r="E95">
            <v>5.0000000000000001E-3</v>
          </cell>
          <cell r="F95">
            <v>0.54700000000000004</v>
          </cell>
          <cell r="G95">
            <v>0</v>
          </cell>
          <cell r="J95"/>
          <cell r="L95"/>
          <cell r="M95"/>
          <cell r="N95"/>
          <cell r="O95"/>
          <cell r="Q95">
            <v>0.55200000000000005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J96"/>
          <cell r="L96"/>
          <cell r="M96"/>
          <cell r="N96"/>
          <cell r="O96"/>
          <cell r="Q96">
            <v>0</v>
          </cell>
        </row>
        <row r="107">
          <cell r="D107">
            <v>0</v>
          </cell>
          <cell r="E107">
            <v>1.7529999999999999</v>
          </cell>
          <cell r="F107">
            <v>0</v>
          </cell>
          <cell r="G107">
            <v>0</v>
          </cell>
          <cell r="J107"/>
          <cell r="K107"/>
          <cell r="L107"/>
          <cell r="M107"/>
          <cell r="N107"/>
          <cell r="O107"/>
          <cell r="Q107">
            <v>1.7529999999999999</v>
          </cell>
        </row>
        <row r="284">
          <cell r="D284">
            <v>541.39175999999998</v>
          </cell>
          <cell r="E284">
            <v>870.91099999999994</v>
          </cell>
          <cell r="F284">
            <v>385.33100000000002</v>
          </cell>
          <cell r="G284">
            <v>532.22400000000005</v>
          </cell>
          <cell r="H284">
            <v>2329.8577600000003</v>
          </cell>
          <cell r="J284">
            <v>204.64599999999999</v>
          </cell>
          <cell r="K284">
            <v>1152.385</v>
          </cell>
          <cell r="L284">
            <v>401.53031699999997</v>
          </cell>
          <cell r="M284">
            <v>4.1942009999999996</v>
          </cell>
          <cell r="N284">
            <v>79.751000000000005</v>
          </cell>
          <cell r="O284">
            <v>103.940124</v>
          </cell>
          <cell r="P284">
            <v>1946.4466419999999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6">
          <cell r="CH16">
            <v>5.2620000000000005</v>
          </cell>
          <cell r="CI16">
            <v>6.5010000000000003</v>
          </cell>
        </row>
        <row r="22">
          <cell r="CH22">
            <v>1565.2102029999999</v>
          </cell>
          <cell r="CI22">
            <v>1618.5056930000001</v>
          </cell>
        </row>
      </sheetData>
      <sheetData sheetId="92"/>
      <sheetData sheetId="93"/>
      <sheetData sheetId="94">
        <row r="13">
          <cell r="FL13">
            <v>29</v>
          </cell>
          <cell r="FO13">
            <v>34.037999999999997</v>
          </cell>
          <cell r="FR13">
            <v>26.038</v>
          </cell>
          <cell r="FU13">
            <v>0</v>
          </cell>
          <cell r="FX13">
            <v>36</v>
          </cell>
          <cell r="GA13">
            <v>25</v>
          </cell>
          <cell r="GD13">
            <v>3</v>
          </cell>
          <cell r="GE13">
            <v>0</v>
          </cell>
          <cell r="GF13">
            <v>0</v>
          </cell>
          <cell r="GG13">
            <v>0</v>
          </cell>
          <cell r="GJ13">
            <v>0</v>
          </cell>
          <cell r="GK13">
            <v>0</v>
          </cell>
          <cell r="GM13">
            <v>0</v>
          </cell>
          <cell r="GP13">
            <v>0</v>
          </cell>
          <cell r="GS13">
            <v>0</v>
          </cell>
          <cell r="GV13">
            <v>0</v>
          </cell>
          <cell r="GY13">
            <v>0</v>
          </cell>
          <cell r="HB13">
            <v>0</v>
          </cell>
          <cell r="HE13">
            <v>0</v>
          </cell>
          <cell r="HH13">
            <v>0</v>
          </cell>
          <cell r="HK13">
            <v>0</v>
          </cell>
          <cell r="HN13">
            <v>0</v>
          </cell>
          <cell r="HQ13">
            <v>0</v>
          </cell>
          <cell r="HT13">
            <v>0</v>
          </cell>
          <cell r="HW13">
            <v>0</v>
          </cell>
          <cell r="HZ13">
            <v>0</v>
          </cell>
          <cell r="IC13">
            <v>0</v>
          </cell>
          <cell r="IF13">
            <v>0</v>
          </cell>
          <cell r="II13">
            <v>0</v>
          </cell>
          <cell r="IL13">
            <v>0</v>
          </cell>
          <cell r="IO13">
            <v>0</v>
          </cell>
          <cell r="IR13">
            <v>0</v>
          </cell>
          <cell r="IU13">
            <v>0</v>
          </cell>
          <cell r="IX13">
            <v>0</v>
          </cell>
          <cell r="JA13">
            <v>2.5999999999999999E-2</v>
          </cell>
          <cell r="JB13">
            <v>2.5999999999999999E-2</v>
          </cell>
          <cell r="JD13">
            <v>2.5999999999999999E-2</v>
          </cell>
          <cell r="JG13">
            <v>7.6999999999999999E-2</v>
          </cell>
        </row>
        <row r="17">
          <cell r="GY17">
            <v>94.314999999999998</v>
          </cell>
          <cell r="HB17">
            <v>92.936999999999983</v>
          </cell>
          <cell r="HE17">
            <v>95.802999999999997</v>
          </cell>
          <cell r="HH17">
            <v>93.286999999999992</v>
          </cell>
          <cell r="HK17">
            <v>90.965999999999994</v>
          </cell>
          <cell r="HN17">
            <v>88.72999999999999</v>
          </cell>
          <cell r="HQ17">
            <v>86.734999999999999</v>
          </cell>
          <cell r="HT17">
            <v>86.355999999999995</v>
          </cell>
          <cell r="HW17">
            <v>85.975999999999985</v>
          </cell>
          <cell r="HZ17">
            <v>85.658999999999992</v>
          </cell>
          <cell r="IC17">
            <v>85.241</v>
          </cell>
          <cell r="IF17">
            <v>83.015000000000001</v>
          </cell>
          <cell r="II17">
            <v>81.174999999999997</v>
          </cell>
          <cell r="IL17">
            <v>80.5</v>
          </cell>
          <cell r="IO17">
            <v>79.756</v>
          </cell>
          <cell r="IR17">
            <v>78.731999999999999</v>
          </cell>
          <cell r="IU17">
            <v>76.938999999999993</v>
          </cell>
          <cell r="IX17">
            <v>75.285999999999987</v>
          </cell>
          <cell r="JA17">
            <v>73.633999999999986</v>
          </cell>
          <cell r="JB17">
            <v>73.483999999999995</v>
          </cell>
          <cell r="JD17">
            <v>72.703000000000003</v>
          </cell>
          <cell r="JG17">
            <v>69.037999999999997</v>
          </cell>
        </row>
        <row r="20">
          <cell r="FL20">
            <v>6.8520000000000003</v>
          </cell>
          <cell r="FO20">
            <v>6.7290000000000001</v>
          </cell>
          <cell r="FR20">
            <v>6.4129999999999994</v>
          </cell>
          <cell r="FU20">
            <v>6.3199999999999994</v>
          </cell>
          <cell r="FX20">
            <v>6.1740000000000004</v>
          </cell>
          <cell r="GA20">
            <v>5.5420000000000007</v>
          </cell>
          <cell r="GD20">
            <v>5.383</v>
          </cell>
          <cell r="GE20">
            <v>5.2910000000000004</v>
          </cell>
          <cell r="GF20">
            <v>5.0170000000000003</v>
          </cell>
          <cell r="GG20">
            <v>4.9569999999999999</v>
          </cell>
          <cell r="GJ20">
            <v>4.8540000000000001</v>
          </cell>
          <cell r="GK20">
            <v>4.7960000000000003</v>
          </cell>
          <cell r="GM20">
            <v>4.6769999999999996</v>
          </cell>
          <cell r="GP20">
            <v>4.5650000000000004</v>
          </cell>
          <cell r="GS20">
            <v>4.4160000000000004</v>
          </cell>
          <cell r="GV20">
            <v>4.3419999999999996</v>
          </cell>
          <cell r="GY20">
            <v>4.2560000000000002</v>
          </cell>
          <cell r="HB20">
            <v>4.1520000000000001</v>
          </cell>
          <cell r="HE20">
            <v>4.0590000000000002</v>
          </cell>
          <cell r="HH20">
            <v>3.9870000000000001</v>
          </cell>
          <cell r="HK20">
            <v>3.738</v>
          </cell>
          <cell r="HN20">
            <v>3.6789999999999998</v>
          </cell>
          <cell r="HQ20">
            <v>3.411</v>
          </cell>
          <cell r="HT20">
            <v>3.282</v>
          </cell>
          <cell r="HW20">
            <v>3.2080000000000002</v>
          </cell>
          <cell r="HZ20">
            <v>3.1720000000000002</v>
          </cell>
          <cell r="IC20">
            <v>3.0950000000000002</v>
          </cell>
          <cell r="IF20">
            <v>3.0010000000000003</v>
          </cell>
          <cell r="II20">
            <v>2.9430000000000001</v>
          </cell>
          <cell r="IL20">
            <v>2.931</v>
          </cell>
          <cell r="IO20">
            <v>2.8540000000000001</v>
          </cell>
          <cell r="IR20">
            <v>2.7140000000000004</v>
          </cell>
          <cell r="IU20">
            <v>2.6340000000000003</v>
          </cell>
          <cell r="IX20">
            <v>2.6060000000000003</v>
          </cell>
          <cell r="JA20">
            <v>5.7010000000000005</v>
          </cell>
          <cell r="JB20">
            <v>6.0720000000000001</v>
          </cell>
          <cell r="JD20">
            <v>6.5860000000000003</v>
          </cell>
          <cell r="JG20">
            <v>7.9430000000000005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6"/>
      <sheetName val="FEB16"/>
      <sheetName val="MAR16"/>
      <sheetName val="APR16"/>
      <sheetName val="MAY16"/>
      <sheetName val="JUN16"/>
      <sheetName val="JUL16"/>
      <sheetName val="AUG16"/>
      <sheetName val="SEP16"/>
      <sheetName val="OCT16"/>
      <sheetName val="NOV16"/>
      <sheetName val="DEC16"/>
      <sheetName val="JAN17"/>
    </sheetNames>
    <sheetDataSet>
      <sheetData sheetId="0">
        <row r="10">
          <cell r="I10">
            <v>21.223999999999997</v>
          </cell>
        </row>
      </sheetData>
      <sheetData sheetId="1">
        <row r="10">
          <cell r="I10">
            <v>25.704000000000001</v>
          </cell>
        </row>
      </sheetData>
      <sheetData sheetId="2">
        <row r="10">
          <cell r="I10">
            <v>25.501999999999995</v>
          </cell>
        </row>
        <row r="35">
          <cell r="D35">
            <v>11.583</v>
          </cell>
          <cell r="E35">
            <v>0.63900000000000001</v>
          </cell>
          <cell r="F35">
            <v>0</v>
          </cell>
          <cell r="G35">
            <v>0</v>
          </cell>
          <cell r="J35">
            <v>5.3999999999999999E-2</v>
          </cell>
          <cell r="K35">
            <v>0</v>
          </cell>
          <cell r="L35">
            <v>40.240334000000004</v>
          </cell>
          <cell r="M35">
            <v>0</v>
          </cell>
          <cell r="P35">
            <v>0</v>
          </cell>
          <cell r="R35">
            <v>24.532334000000013</v>
          </cell>
        </row>
        <row r="42">
          <cell r="D42">
            <v>15.534000000000001</v>
          </cell>
          <cell r="E42">
            <v>16.245999999999999</v>
          </cell>
          <cell r="F42">
            <v>6.4</v>
          </cell>
          <cell r="G42">
            <v>0.20799999999999999</v>
          </cell>
          <cell r="J42">
            <v>0</v>
          </cell>
          <cell r="K42">
            <v>2.6080000000000001</v>
          </cell>
          <cell r="L42">
            <v>42.404360000000004</v>
          </cell>
          <cell r="M42">
            <v>0</v>
          </cell>
          <cell r="P42">
            <v>0</v>
          </cell>
          <cell r="R42">
            <v>83.400360000000006</v>
          </cell>
        </row>
        <row r="48">
          <cell r="D48">
            <v>396.803</v>
          </cell>
          <cell r="E48">
            <v>197.14400000000001</v>
          </cell>
          <cell r="F48">
            <v>130.017</v>
          </cell>
          <cell r="G48">
            <v>166.61500000000001</v>
          </cell>
          <cell r="J48">
            <v>161.46800000000002</v>
          </cell>
          <cell r="K48">
            <v>350.41</v>
          </cell>
          <cell r="L48">
            <v>0</v>
          </cell>
          <cell r="M48">
            <v>24.542000000000002</v>
          </cell>
          <cell r="P48">
            <v>41.394998999999999</v>
          </cell>
          <cell r="R48">
            <v>1481.6419989999999</v>
          </cell>
        </row>
        <row r="112">
          <cell r="D112">
            <v>648.88300000000004</v>
          </cell>
          <cell r="E112">
            <v>329.53800000000001</v>
          </cell>
          <cell r="F112">
            <v>222.459</v>
          </cell>
          <cell r="G112">
            <v>254.67000000000002</v>
          </cell>
          <cell r="J112">
            <v>228.50200000000001</v>
          </cell>
          <cell r="K112">
            <v>605.68799999999999</v>
          </cell>
          <cell r="L112">
            <v>114.44286300000002</v>
          </cell>
          <cell r="M112">
            <v>40.666000000000004</v>
          </cell>
          <cell r="N112">
            <v>42.331999999999994</v>
          </cell>
          <cell r="P112">
            <v>53.107393000000002</v>
          </cell>
          <cell r="R112">
            <v>2549.6582560000002</v>
          </cell>
        </row>
      </sheetData>
      <sheetData sheetId="3">
        <row r="10">
          <cell r="I10">
            <v>19.807000000000002</v>
          </cell>
        </row>
      </sheetData>
      <sheetData sheetId="4">
        <row r="10">
          <cell r="I10">
            <v>28.847999999999999</v>
          </cell>
        </row>
      </sheetData>
      <sheetData sheetId="5">
        <row r="10">
          <cell r="I10">
            <v>21.305999999999997</v>
          </cell>
        </row>
        <row r="35">
          <cell r="D35">
            <v>14.959999999999999</v>
          </cell>
          <cell r="E35">
            <v>0.57399999999999995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43.734667000000002</v>
          </cell>
          <cell r="M35">
            <v>0</v>
          </cell>
          <cell r="N35">
            <v>0.4</v>
          </cell>
          <cell r="P35">
            <v>0</v>
          </cell>
          <cell r="R35">
            <v>31.115667000000002</v>
          </cell>
        </row>
        <row r="42">
          <cell r="D42">
            <v>13.758999999999999</v>
          </cell>
          <cell r="E42">
            <v>16.309000000000001</v>
          </cell>
          <cell r="F42">
            <v>6.3120000000000003</v>
          </cell>
          <cell r="G42">
            <v>0.504</v>
          </cell>
          <cell r="J42">
            <v>0</v>
          </cell>
          <cell r="K42">
            <v>2.2749999999999999</v>
          </cell>
          <cell r="L42">
            <v>41.722712000000001</v>
          </cell>
          <cell r="M42">
            <v>0</v>
          </cell>
          <cell r="N42">
            <v>0</v>
          </cell>
          <cell r="P42">
            <v>0</v>
          </cell>
          <cell r="R42">
            <v>80.881711999999993</v>
          </cell>
        </row>
        <row r="48">
          <cell r="D48">
            <v>401.67200000000003</v>
          </cell>
          <cell r="E48">
            <v>207.28800000000001</v>
          </cell>
          <cell r="F48">
            <v>140.17500000000001</v>
          </cell>
          <cell r="G48">
            <v>182.67500000000001</v>
          </cell>
          <cell r="J48">
            <v>160.82500000000002</v>
          </cell>
          <cell r="K48">
            <v>353.81700000000001</v>
          </cell>
          <cell r="L48">
            <v>0</v>
          </cell>
          <cell r="M48">
            <v>25.078000000000003</v>
          </cell>
          <cell r="N48">
            <v>2.9530000000000003</v>
          </cell>
          <cell r="P48">
            <v>42.676856000000001</v>
          </cell>
          <cell r="R48">
            <v>1524.0198559999999</v>
          </cell>
        </row>
        <row r="112">
          <cell r="D112">
            <v>623.48799999999994</v>
          </cell>
          <cell r="E112">
            <v>341.98400000000004</v>
          </cell>
          <cell r="F112">
            <v>231.37900000000002</v>
          </cell>
          <cell r="G112">
            <v>246.49199999999999</v>
          </cell>
          <cell r="J112">
            <v>227.21899999999999</v>
          </cell>
          <cell r="K112">
            <v>606.55500000000006</v>
          </cell>
          <cell r="L112">
            <v>121.97018600000001</v>
          </cell>
          <cell r="M112">
            <v>41.623000000000005</v>
          </cell>
          <cell r="N112">
            <v>42.998000000000005</v>
          </cell>
          <cell r="P112">
            <v>53.456266999999997</v>
          </cell>
          <cell r="R112">
            <v>2546.5344530000002</v>
          </cell>
        </row>
      </sheetData>
      <sheetData sheetId="6">
        <row r="10">
          <cell r="I10">
            <v>20.929000000000002</v>
          </cell>
        </row>
      </sheetData>
      <sheetData sheetId="7">
        <row r="10">
          <cell r="I10">
            <v>28.007000000000005</v>
          </cell>
        </row>
      </sheetData>
      <sheetData sheetId="8">
        <row r="10">
          <cell r="I10">
            <v>22.616999999999997</v>
          </cell>
        </row>
        <row r="35">
          <cell r="D35">
            <v>10.817</v>
          </cell>
          <cell r="E35">
            <v>0.91200000000000003</v>
          </cell>
          <cell r="F35">
            <v>0</v>
          </cell>
          <cell r="G35">
            <v>0</v>
          </cell>
          <cell r="J35">
            <v>0.11600000000000001</v>
          </cell>
          <cell r="K35">
            <v>0</v>
          </cell>
          <cell r="L35">
            <v>43.814076</v>
          </cell>
          <cell r="M35">
            <v>0</v>
          </cell>
          <cell r="N35">
            <v>0.4</v>
          </cell>
          <cell r="P35">
            <v>0</v>
          </cell>
          <cell r="R35">
            <v>28.512076</v>
          </cell>
        </row>
        <row r="42">
          <cell r="D42">
            <v>0.39099999999999996</v>
          </cell>
          <cell r="E42">
            <v>14.84</v>
          </cell>
          <cell r="F42">
            <v>6.2210000000000001</v>
          </cell>
          <cell r="G42">
            <v>0.23699999999999999</v>
          </cell>
          <cell r="J42">
            <v>0</v>
          </cell>
          <cell r="K42">
            <v>2.0369999999999999</v>
          </cell>
          <cell r="L42">
            <v>53.417806999999996</v>
          </cell>
          <cell r="M42">
            <v>0</v>
          </cell>
          <cell r="N42">
            <v>0</v>
          </cell>
          <cell r="P42">
            <v>0</v>
          </cell>
          <cell r="R42">
            <v>77.143806999999995</v>
          </cell>
        </row>
        <row r="48">
          <cell r="D48">
            <v>395.13400000000001</v>
          </cell>
          <cell r="E48">
            <v>217.16</v>
          </cell>
          <cell r="F48">
            <v>168.947</v>
          </cell>
          <cell r="G48">
            <v>185.35300000000001</v>
          </cell>
          <cell r="J48">
            <v>157.238</v>
          </cell>
          <cell r="K48">
            <v>376.38800000000003</v>
          </cell>
          <cell r="L48">
            <v>0</v>
          </cell>
          <cell r="M48">
            <v>25.935000000000002</v>
          </cell>
          <cell r="N48">
            <v>9.1269999999999989</v>
          </cell>
          <cell r="P48">
            <v>44.373591999999995</v>
          </cell>
          <cell r="R48">
            <v>1586.515592</v>
          </cell>
        </row>
        <row r="112">
          <cell r="D112">
            <v>620.43399999999997</v>
          </cell>
          <cell r="E112">
            <v>315.09100000000001</v>
          </cell>
          <cell r="F112">
            <v>251.179</v>
          </cell>
          <cell r="G112">
            <v>261.84399999999999</v>
          </cell>
          <cell r="J112">
            <v>227.99799999999999</v>
          </cell>
          <cell r="K112">
            <v>624.90100000000007</v>
          </cell>
          <cell r="L112">
            <v>131.99671999999998</v>
          </cell>
          <cell r="M112">
            <v>43.539000000000009</v>
          </cell>
          <cell r="N112">
            <v>55.533000000000001</v>
          </cell>
          <cell r="P112">
            <v>54.034773000000001</v>
          </cell>
          <cell r="R112">
            <v>2595.9204930000001</v>
          </cell>
        </row>
      </sheetData>
      <sheetData sheetId="9">
        <row r="10">
          <cell r="I10">
            <v>27.38</v>
          </cell>
        </row>
      </sheetData>
      <sheetData sheetId="10">
        <row r="10">
          <cell r="I10">
            <v>25.427</v>
          </cell>
        </row>
      </sheetData>
      <sheetData sheetId="11">
        <row r="10">
          <cell r="I10">
            <v>38.499000000000002</v>
          </cell>
        </row>
        <row r="35">
          <cell r="D35">
            <v>11.718999999999999</v>
          </cell>
          <cell r="E35">
            <v>2.1059999999999999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42.571503</v>
          </cell>
          <cell r="M35">
            <v>0</v>
          </cell>
          <cell r="N35">
            <v>0.35599999999999998</v>
          </cell>
          <cell r="P35">
            <v>0</v>
          </cell>
          <cell r="R35">
            <v>29.859503000000004</v>
          </cell>
        </row>
        <row r="42">
          <cell r="D42">
            <v>0.38600000000000001</v>
          </cell>
          <cell r="E42">
            <v>14.594000000000001</v>
          </cell>
          <cell r="F42">
            <v>6.1269999999999998</v>
          </cell>
          <cell r="G42">
            <v>0.56599999999999995</v>
          </cell>
          <cell r="J42">
            <v>0</v>
          </cell>
          <cell r="K42">
            <v>1.792</v>
          </cell>
          <cell r="L42">
            <v>53.367179999999998</v>
          </cell>
          <cell r="M42">
            <v>0</v>
          </cell>
          <cell r="N42">
            <v>0</v>
          </cell>
          <cell r="P42">
            <v>0</v>
          </cell>
          <cell r="R42">
            <v>76.832179999999994</v>
          </cell>
        </row>
        <row r="48">
          <cell r="D48">
            <v>381.02100000000007</v>
          </cell>
          <cell r="E48">
            <v>227.958</v>
          </cell>
          <cell r="F48">
            <v>181.95400000000001</v>
          </cell>
          <cell r="G48">
            <v>192.19</v>
          </cell>
          <cell r="J48">
            <v>157.136</v>
          </cell>
          <cell r="K48">
            <v>414.82499999999999</v>
          </cell>
          <cell r="L48">
            <v>0</v>
          </cell>
          <cell r="M48">
            <v>27.119000000000003</v>
          </cell>
          <cell r="N48">
            <v>9.1890000000000001</v>
          </cell>
          <cell r="P48">
            <v>46.613855999999998</v>
          </cell>
          <cell r="R48">
            <v>1644.8658560000001</v>
          </cell>
        </row>
        <row r="112">
          <cell r="D112">
            <v>596.7360000000001</v>
          </cell>
          <cell r="E112">
            <v>338.29200000000003</v>
          </cell>
          <cell r="F112">
            <v>264.21800000000002</v>
          </cell>
          <cell r="G112">
            <v>258.79600000000005</v>
          </cell>
          <cell r="J112">
            <v>229.387</v>
          </cell>
          <cell r="K112">
            <v>639.54899999999998</v>
          </cell>
          <cell r="L112">
            <v>131.65378799999999</v>
          </cell>
          <cell r="M112">
            <v>43.678000000000004</v>
          </cell>
          <cell r="N112">
            <v>70.483999999999995</v>
          </cell>
          <cell r="P112">
            <v>56.212361000000001</v>
          </cell>
          <cell r="R112">
            <v>2638.3761489999997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17"/>
      <sheetName val="FEB17"/>
      <sheetName val="MAR17"/>
      <sheetName val="APR17"/>
      <sheetName val="MAY17"/>
      <sheetName val="JUN17"/>
      <sheetName val="JUL17"/>
      <sheetName val="AUG17"/>
      <sheetName val="SEP17"/>
      <sheetName val="OCT17"/>
      <sheetName val="NOV17"/>
      <sheetName val="DEC17"/>
      <sheetName val="MAR20"/>
    </sheetNames>
    <sheetDataSet>
      <sheetData sheetId="0">
        <row r="10">
          <cell r="I10">
            <v>25.456</v>
          </cell>
        </row>
      </sheetData>
      <sheetData sheetId="1">
        <row r="10">
          <cell r="I10">
            <v>26.111999999999998</v>
          </cell>
        </row>
      </sheetData>
      <sheetData sheetId="2">
        <row r="10">
          <cell r="I10">
            <v>21.594000000000001</v>
          </cell>
        </row>
        <row r="35">
          <cell r="D35">
            <v>11.724</v>
          </cell>
          <cell r="E35">
            <v>2.5609999999999999</v>
          </cell>
          <cell r="F35">
            <v>0</v>
          </cell>
          <cell r="G35">
            <v>0</v>
          </cell>
          <cell r="J35">
            <v>4.5999999999999999E-2</v>
          </cell>
          <cell r="K35">
            <v>0</v>
          </cell>
          <cell r="L35">
            <v>41.325130999999999</v>
          </cell>
          <cell r="M35">
            <v>0</v>
          </cell>
          <cell r="N35">
            <v>0.35299999999999998</v>
          </cell>
          <cell r="P35">
            <v>0</v>
          </cell>
          <cell r="R35">
            <v>32.368131000000005</v>
          </cell>
        </row>
        <row r="42">
          <cell r="D42">
            <v>0.45200000000000001</v>
          </cell>
          <cell r="E42">
            <v>14.362</v>
          </cell>
          <cell r="F42">
            <v>6.03</v>
          </cell>
          <cell r="G42">
            <v>0.81</v>
          </cell>
          <cell r="J42">
            <v>0</v>
          </cell>
          <cell r="K42">
            <v>1.54</v>
          </cell>
          <cell r="L42">
            <v>51.523699000000008</v>
          </cell>
          <cell r="M42">
            <v>0</v>
          </cell>
          <cell r="N42">
            <v>0</v>
          </cell>
          <cell r="P42">
            <v>0</v>
          </cell>
          <cell r="R42">
            <v>74.71769900000001</v>
          </cell>
        </row>
        <row r="48">
          <cell r="D48">
            <v>370.43900000000002</v>
          </cell>
          <cell r="E48">
            <v>247.744</v>
          </cell>
          <cell r="F48">
            <v>193.38799999999998</v>
          </cell>
          <cell r="G48">
            <v>198.459</v>
          </cell>
          <cell r="J48">
            <v>156.595</v>
          </cell>
          <cell r="K48">
            <v>424.428</v>
          </cell>
          <cell r="L48">
            <v>0</v>
          </cell>
          <cell r="M48">
            <v>27.062999999999999</v>
          </cell>
          <cell r="N48">
            <v>10.368</v>
          </cell>
          <cell r="P48">
            <v>44.544000000000004</v>
          </cell>
          <cell r="R48">
            <v>1679.8879999999999</v>
          </cell>
        </row>
        <row r="87">
          <cell r="E87">
            <v>1.4999999999999999E-2</v>
          </cell>
          <cell r="F87"/>
          <cell r="G87"/>
        </row>
        <row r="89">
          <cell r="E89">
            <v>3.3000000000000002E-2</v>
          </cell>
          <cell r="F89">
            <v>3.0000000000000001E-3</v>
          </cell>
          <cell r="G89"/>
        </row>
        <row r="90">
          <cell r="E90">
            <v>2.8000000000000001E-2</v>
          </cell>
          <cell r="F90"/>
          <cell r="G90"/>
        </row>
        <row r="93">
          <cell r="E93">
            <v>-2E-3</v>
          </cell>
          <cell r="F93">
            <v>0.432</v>
          </cell>
          <cell r="G93"/>
        </row>
        <row r="94">
          <cell r="E94">
            <v>-1E-3</v>
          </cell>
          <cell r="F94"/>
          <cell r="G94"/>
        </row>
        <row r="95">
          <cell r="D95">
            <v>2.1000000000000001E-2</v>
          </cell>
        </row>
        <row r="96">
          <cell r="D96">
            <v>4.0000000000000001E-3</v>
          </cell>
        </row>
        <row r="112">
          <cell r="D112">
            <v>587.58299999999997</v>
          </cell>
          <cell r="E112">
            <v>387.03899999999999</v>
          </cell>
          <cell r="F112">
            <v>264.26799999999997</v>
          </cell>
          <cell r="G112">
            <v>258.15400000000005</v>
          </cell>
          <cell r="H112">
            <v>1497.0439999999999</v>
          </cell>
          <cell r="J112">
            <v>227.38199999999998</v>
          </cell>
          <cell r="K112">
            <v>659.18499999999995</v>
          </cell>
          <cell r="L112">
            <v>133.379786</v>
          </cell>
          <cell r="M112">
            <v>44.212000000000003</v>
          </cell>
          <cell r="N112">
            <v>63.582000000000001</v>
          </cell>
          <cell r="P112">
            <v>54.774000000000008</v>
          </cell>
          <cell r="Q112">
            <v>1191.8847860000001</v>
          </cell>
        </row>
      </sheetData>
      <sheetData sheetId="3">
        <row r="10">
          <cell r="I10">
            <v>21.96</v>
          </cell>
        </row>
      </sheetData>
      <sheetData sheetId="4">
        <row r="10">
          <cell r="I10">
            <v>23.826999999999998</v>
          </cell>
        </row>
      </sheetData>
      <sheetData sheetId="5">
        <row r="10">
          <cell r="I10">
            <v>22.576000000000001</v>
          </cell>
        </row>
        <row r="35">
          <cell r="D35">
            <v>9.2370000000000001</v>
          </cell>
          <cell r="E35">
            <v>2.3010000000000002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31.028042999999997</v>
          </cell>
        </row>
        <row r="42">
          <cell r="D42">
            <v>0.13200000000000001</v>
          </cell>
          <cell r="E42">
            <v>13.372999999999999</v>
          </cell>
          <cell r="F42">
            <v>1.4E-2</v>
          </cell>
          <cell r="G42">
            <v>1.1479999999999999</v>
          </cell>
          <cell r="J42">
            <v>0</v>
          </cell>
          <cell r="K42">
            <v>1.2809999999999999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70.554644999999994</v>
          </cell>
        </row>
        <row r="48">
          <cell r="D48">
            <v>365.52399999999994</v>
          </cell>
          <cell r="E48">
            <v>250.82900000000001</v>
          </cell>
          <cell r="F48">
            <v>197.773</v>
          </cell>
          <cell r="G48">
            <v>201.30599999999998</v>
          </cell>
          <cell r="J48">
            <v>156.05600000000001</v>
          </cell>
          <cell r="K48">
            <v>425.70699999999999</v>
          </cell>
          <cell r="L48">
            <v>0</v>
          </cell>
          <cell r="M48">
            <v>27.298999999999999</v>
          </cell>
          <cell r="N48">
            <v>15.279</v>
          </cell>
          <cell r="P48">
            <v>47.602999999999994</v>
          </cell>
          <cell r="R48">
            <v>1694.2359999999999</v>
          </cell>
        </row>
        <row r="87">
          <cell r="E87">
            <v>1.4999999999999999E-2</v>
          </cell>
          <cell r="F87">
            <v>0</v>
          </cell>
          <cell r="G87">
            <v>0</v>
          </cell>
        </row>
        <row r="89">
          <cell r="E89">
            <v>0.01</v>
          </cell>
          <cell r="F89">
            <v>0</v>
          </cell>
          <cell r="G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</row>
        <row r="93">
          <cell r="E93">
            <v>1.7000000000000001E-2</v>
          </cell>
          <cell r="F93">
            <v>0.438</v>
          </cell>
          <cell r="G93">
            <v>0</v>
          </cell>
        </row>
        <row r="94">
          <cell r="E94">
            <v>8.9999999999999993E-3</v>
          </cell>
          <cell r="F94">
            <v>0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574.34399999999994</v>
          </cell>
          <cell r="E112">
            <v>418.59399999999994</v>
          </cell>
          <cell r="F112">
            <v>281.24</v>
          </cell>
          <cell r="G112">
            <v>267.79500000000002</v>
          </cell>
          <cell r="H112">
            <v>1541.973</v>
          </cell>
          <cell r="J112">
            <v>227.26400000000001</v>
          </cell>
          <cell r="K112">
            <v>644.803</v>
          </cell>
          <cell r="L112">
            <v>125.28877600000001</v>
          </cell>
          <cell r="M112">
            <v>45.414999999999999</v>
          </cell>
          <cell r="N112">
            <v>60.453000000000003</v>
          </cell>
          <cell r="P112">
            <v>57.808199999999992</v>
          </cell>
          <cell r="Q112">
            <v>1170.4019759999999</v>
          </cell>
        </row>
      </sheetData>
      <sheetData sheetId="6">
        <row r="10">
          <cell r="I10">
            <v>28.006</v>
          </cell>
        </row>
      </sheetData>
      <sheetData sheetId="7">
        <row r="10">
          <cell r="I10">
            <v>22.844999999999999</v>
          </cell>
        </row>
      </sheetData>
      <sheetData sheetId="8">
        <row r="10">
          <cell r="I10">
            <v>21.695</v>
          </cell>
        </row>
        <row r="35">
          <cell r="D35">
            <v>11.098000000000001</v>
          </cell>
          <cell r="E35">
            <v>2.0289999999999999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37.454042999999999</v>
          </cell>
          <cell r="M35">
            <v>0</v>
          </cell>
          <cell r="N35">
            <v>0.35199999999999998</v>
          </cell>
          <cell r="P35">
            <v>0</v>
          </cell>
          <cell r="R35">
            <v>32.208042999999996</v>
          </cell>
        </row>
        <row r="42">
          <cell r="D42">
            <v>0.51</v>
          </cell>
          <cell r="E42">
            <v>12.750999999999999</v>
          </cell>
          <cell r="F42">
            <v>0.14499999999999999</v>
          </cell>
          <cell r="G42">
            <v>0.84199999999999997</v>
          </cell>
          <cell r="J42">
            <v>0</v>
          </cell>
          <cell r="K42">
            <v>1.0129999999999999</v>
          </cell>
          <cell r="L42">
            <v>54.606644999999993</v>
          </cell>
          <cell r="M42">
            <v>0</v>
          </cell>
          <cell r="N42">
            <v>0</v>
          </cell>
          <cell r="P42">
            <v>0</v>
          </cell>
          <cell r="R42">
            <v>69.867644999999996</v>
          </cell>
        </row>
        <row r="48">
          <cell r="D48">
            <v>340.44499999999999</v>
          </cell>
          <cell r="E48">
            <v>261.274</v>
          </cell>
          <cell r="F48">
            <v>206.006</v>
          </cell>
          <cell r="G48">
            <v>199.52600000000001</v>
          </cell>
          <cell r="J48">
            <v>157.11600000000001</v>
          </cell>
          <cell r="K48">
            <v>446.90899999999999</v>
          </cell>
          <cell r="L48">
            <v>0</v>
          </cell>
          <cell r="M48">
            <v>30.393999999999998</v>
          </cell>
          <cell r="N48">
            <v>15.279</v>
          </cell>
          <cell r="P48">
            <v>47.603001999999996</v>
          </cell>
          <cell r="R48">
            <v>1711.412002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1.6E-2</v>
          </cell>
          <cell r="F89">
            <v>0</v>
          </cell>
          <cell r="G89">
            <v>0</v>
          </cell>
        </row>
        <row r="90">
          <cell r="E90">
            <v>2.5000000000000001E-2</v>
          </cell>
          <cell r="F90">
            <v>0</v>
          </cell>
          <cell r="G90">
            <v>0</v>
          </cell>
        </row>
        <row r="93">
          <cell r="E93">
            <v>0.01</v>
          </cell>
          <cell r="F93">
            <v>0.51600000000000001</v>
          </cell>
          <cell r="G93">
            <v>0</v>
          </cell>
        </row>
        <row r="94">
          <cell r="E94">
            <v>1.7000000000000001E-2</v>
          </cell>
          <cell r="F94">
            <v>0.11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573.51900000000001</v>
          </cell>
          <cell r="E112">
            <v>448.09500000000003</v>
          </cell>
          <cell r="F112">
            <v>305.61299999999994</v>
          </cell>
          <cell r="G112">
            <v>281.20799999999997</v>
          </cell>
          <cell r="H112">
            <v>1608.4349999999999</v>
          </cell>
          <cell r="J112">
            <v>222.65900000000002</v>
          </cell>
          <cell r="K112">
            <v>666.12599999999998</v>
          </cell>
          <cell r="L112">
            <v>125.28877600000001</v>
          </cell>
          <cell r="M112">
            <v>49.382999999999996</v>
          </cell>
          <cell r="N112">
            <v>60.453000000000003</v>
          </cell>
          <cell r="P112">
            <v>57.810182999999995</v>
          </cell>
          <cell r="Q112">
            <v>1191.0899589999999</v>
          </cell>
        </row>
      </sheetData>
      <sheetData sheetId="9">
        <row r="10">
          <cell r="I10">
            <v>26.478000000000002</v>
          </cell>
        </row>
      </sheetData>
      <sheetData sheetId="10">
        <row r="10">
          <cell r="I10">
            <v>25.681000000000001</v>
          </cell>
        </row>
      </sheetData>
      <sheetData sheetId="11">
        <row r="10">
          <cell r="I10">
            <v>35.804000000000002</v>
          </cell>
        </row>
        <row r="35">
          <cell r="D35">
            <v>10.601000000000001</v>
          </cell>
          <cell r="E35">
            <v>1.99</v>
          </cell>
          <cell r="F35">
            <v>0</v>
          </cell>
          <cell r="G35">
            <v>0</v>
          </cell>
          <cell r="J35">
            <v>0.10199999999999999</v>
          </cell>
          <cell r="K35">
            <v>0</v>
          </cell>
          <cell r="L35">
            <v>35.692715</v>
          </cell>
          <cell r="M35">
            <v>0</v>
          </cell>
          <cell r="N35">
            <v>0.35399999999999998</v>
          </cell>
          <cell r="P35">
            <v>0</v>
          </cell>
          <cell r="R35">
            <v>30.284714999999998</v>
          </cell>
        </row>
        <row r="42">
          <cell r="D42">
            <v>0.501</v>
          </cell>
          <cell r="E42">
            <v>12.891999999999999</v>
          </cell>
          <cell r="F42">
            <v>0</v>
          </cell>
          <cell r="G42">
            <v>1.248</v>
          </cell>
          <cell r="J42">
            <v>0</v>
          </cell>
          <cell r="K42">
            <v>0.73799999999999999</v>
          </cell>
          <cell r="L42">
            <v>53.693981999999998</v>
          </cell>
          <cell r="M42">
            <v>0</v>
          </cell>
          <cell r="N42">
            <v>0</v>
          </cell>
          <cell r="P42">
            <v>0</v>
          </cell>
          <cell r="R42">
            <v>69.072981999999996</v>
          </cell>
        </row>
        <row r="48">
          <cell r="D48">
            <v>315.00699999999995</v>
          </cell>
          <cell r="E48">
            <v>274.46700000000004</v>
          </cell>
          <cell r="F48">
            <v>223.97899999999998</v>
          </cell>
          <cell r="G48">
            <v>201.85300000000001</v>
          </cell>
          <cell r="J48">
            <v>155.78300000000002</v>
          </cell>
          <cell r="K48">
            <v>454.52300000000002</v>
          </cell>
          <cell r="L48">
            <v>0</v>
          </cell>
          <cell r="M48">
            <v>29.401</v>
          </cell>
          <cell r="N48">
            <v>15.782</v>
          </cell>
          <cell r="P48">
            <v>46.708255999999999</v>
          </cell>
          <cell r="R48">
            <v>1724.3632560000001</v>
          </cell>
        </row>
        <row r="87">
          <cell r="E87">
            <v>1.2999999999999999E-2</v>
          </cell>
          <cell r="F87">
            <v>0</v>
          </cell>
          <cell r="G87">
            <v>0</v>
          </cell>
        </row>
        <row r="89">
          <cell r="E89">
            <v>3.5999999999999997E-2</v>
          </cell>
          <cell r="F89">
            <v>0</v>
          </cell>
          <cell r="G89">
            <v>0</v>
          </cell>
        </row>
        <row r="90">
          <cell r="E90">
            <v>2.4E-2</v>
          </cell>
          <cell r="F90">
            <v>0</v>
          </cell>
          <cell r="G90">
            <v>0</v>
          </cell>
        </row>
        <row r="93">
          <cell r="E93">
            <v>0</v>
          </cell>
          <cell r="F93">
            <v>0.53300000000000003</v>
          </cell>
          <cell r="G93">
            <v>0</v>
          </cell>
        </row>
        <row r="94">
          <cell r="E94">
            <v>1.2999999999999999E-2</v>
          </cell>
          <cell r="F94">
            <v>0.25700000000000001</v>
          </cell>
          <cell r="G94">
            <v>0</v>
          </cell>
        </row>
        <row r="95">
          <cell r="D95">
            <v>0</v>
          </cell>
        </row>
        <row r="96">
          <cell r="D96">
            <v>0</v>
          </cell>
        </row>
        <row r="112">
          <cell r="D112">
            <v>581.79399999999998</v>
          </cell>
          <cell r="E112">
            <v>475.89000000000004</v>
          </cell>
          <cell r="F112">
            <v>324.899</v>
          </cell>
          <cell r="G112">
            <v>296.73</v>
          </cell>
          <cell r="H112">
            <v>1679.3130000000001</v>
          </cell>
          <cell r="J112">
            <v>220.65000000000003</v>
          </cell>
          <cell r="K112">
            <v>682.50000000000011</v>
          </cell>
          <cell r="L112">
            <v>127.33855700000001</v>
          </cell>
          <cell r="M112">
            <v>46.266000000000005</v>
          </cell>
          <cell r="N112">
            <v>65.074000000000012</v>
          </cell>
          <cell r="P112">
            <v>56.192532</v>
          </cell>
          <cell r="Q112">
            <v>1207.3910890000002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AC"/>
      <sheetName val="SLAC newform"/>
      <sheetName val="DBS"/>
      <sheetName val="SHC"/>
      <sheetName val="UTOS"/>
      <sheetName val="GIC"/>
      <sheetName val="SNPF"/>
      <sheetName val="Classification Scheme"/>
      <sheetName val="OFC-4SR"/>
      <sheetName val="STA-4SG"/>
      <sheetName val="APD-OFC"/>
      <sheetName val="UTOS SF"/>
      <sheetName val="Refreshable"/>
      <sheetName val="Reformable"/>
      <sheetName val="SLAC (WAL)"/>
      <sheetName val="interim form"/>
      <sheetName val="Sheet1"/>
      <sheetName val="Sheet2"/>
      <sheetName val="interim form_EDITTED"/>
    </sheetNames>
    <sheetDataSet>
      <sheetData sheetId="0">
        <row r="113">
          <cell r="FL113">
            <v>51.475000000000001</v>
          </cell>
        </row>
      </sheetData>
      <sheetData sheetId="1"/>
      <sheetData sheetId="2">
        <row r="78">
          <cell r="FL78">
            <v>208.31400000000002</v>
          </cell>
        </row>
      </sheetData>
      <sheetData sheetId="3">
        <row r="92">
          <cell r="FL92">
            <v>78.682230000000004</v>
          </cell>
        </row>
      </sheetData>
      <sheetData sheetId="4">
        <row r="73">
          <cell r="CJ73">
            <v>0.112105</v>
          </cell>
        </row>
      </sheetData>
      <sheetData sheetId="5">
        <row r="101">
          <cell r="EB101">
            <v>38.447999999999993</v>
          </cell>
        </row>
      </sheetData>
      <sheetData sheetId="6">
        <row r="80">
          <cell r="FL80">
            <v>865.23899999999992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F_Bal.Sheet ($T)"/>
      <sheetName val="NPF_Bal.Sheet ($M)"/>
      <sheetName val="NPF Claims"/>
      <sheetName val="NPF_by industry"/>
      <sheetName val="NPF_new spread"/>
      <sheetName val="DBS_Bal.Sheet ($T)"/>
      <sheetName val="DBS_Bal.Sheet ($M)"/>
      <sheetName val="DBS Claims"/>
      <sheetName val="DBS_by industry "/>
      <sheetName val="DBS_new spread"/>
      <sheetName val="SHC_Bal.Sheet"/>
      <sheetName val="SHC_Bal.Sheet ($T)"/>
      <sheetName val="SHC_Bal.Sheet ($M)"/>
      <sheetName val="SHCclaims"/>
      <sheetName val="SHC_by industry"/>
      <sheetName val="SHC_new spread"/>
      <sheetName val="SHCClaimsByIndustry"/>
      <sheetName val="COMBINED_new spread"/>
      <sheetName val="NFI_COMBINED"/>
      <sheetName val="COMBINEDnewspreadSHC"/>
      <sheetName val="COMBINclaimsSHC"/>
      <sheetName val="COMBINED-BY INDUSTRY"/>
      <sheetName val="Sheet1"/>
      <sheetName val="COMBINE_claims"/>
      <sheetName val="SHCspread"/>
      <sheetName val="SLAC_Bal.Sheet ($T)"/>
      <sheetName val="SLAC_Bal.Sheet ($M)"/>
      <sheetName val="NPI_Bal.Sheet "/>
      <sheetName val="NPI_Bal.Sheet ($T)"/>
      <sheetName val="NPI_Bal.Sheet ($M)"/>
    </sheetNames>
    <sheetDataSet>
      <sheetData sheetId="0"/>
      <sheetData sheetId="1">
        <row r="24">
          <cell r="FN24"/>
        </row>
        <row r="29">
          <cell r="FN29">
            <v>595.81600000000003</v>
          </cell>
        </row>
      </sheetData>
      <sheetData sheetId="2"/>
      <sheetData sheetId="3"/>
      <sheetData sheetId="4"/>
      <sheetData sheetId="5"/>
      <sheetData sheetId="6">
        <row r="17">
          <cell r="FN17">
            <v>0.129</v>
          </cell>
        </row>
        <row r="24">
          <cell r="FN24">
            <v>0.4</v>
          </cell>
        </row>
        <row r="25">
          <cell r="FN25">
            <v>141.285</v>
          </cell>
        </row>
        <row r="28">
          <cell r="FN28"/>
        </row>
      </sheetData>
      <sheetData sheetId="7"/>
      <sheetData sheetId="8"/>
      <sheetData sheetId="9"/>
      <sheetData sheetId="10"/>
      <sheetData sheetId="11"/>
      <sheetData sheetId="12">
        <row r="30">
          <cell r="BX30">
            <v>64.309692999999996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FE6">
            <v>0.129</v>
          </cell>
        </row>
        <row r="10">
          <cell r="FE10">
            <v>0</v>
          </cell>
        </row>
        <row r="14">
          <cell r="FE14">
            <v>801.81025199999999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8FDF-6F75-48E3-869B-A15937C91483}">
  <sheetPr codeName="Sheet7">
    <tabColor rgb="FFFFC000"/>
  </sheetPr>
  <dimension ref="A1:GM246"/>
  <sheetViews>
    <sheetView showGridLines="0" tabSelected="1" zoomScale="110" zoomScaleNormal="110" workbookViewId="0">
      <pane xSplit="2" topLeftCell="GE1" activePane="topRight" state="frozen"/>
      <selection pane="topRight" activeCell="GJ21" sqref="GJ21"/>
    </sheetView>
  </sheetViews>
  <sheetFormatPr defaultColWidth="9.140625" defaultRowHeight="11.25" x14ac:dyDescent="0.2"/>
  <cols>
    <col min="1" max="1" width="2.42578125" style="3" customWidth="1"/>
    <col min="2" max="2" width="36.5703125" style="3" customWidth="1"/>
    <col min="3" max="66" width="6.85546875" style="3" hidden="1" customWidth="1"/>
    <col min="67" max="70" width="7.140625" style="3" hidden="1" customWidth="1"/>
    <col min="71" max="74" width="6.5703125" style="3" hidden="1" customWidth="1"/>
    <col min="75" max="75" width="6.5703125" style="3" customWidth="1"/>
    <col min="76" max="77" width="6.5703125" style="10" customWidth="1"/>
    <col min="78" max="78" width="7.42578125" style="10" customWidth="1"/>
    <col min="79" max="80" width="8.7109375" style="10" customWidth="1"/>
    <col min="81" max="81" width="6.7109375" style="10" customWidth="1"/>
    <col min="82" max="82" width="7.5703125" style="10" customWidth="1"/>
    <col min="83" max="89" width="7.42578125" style="10" customWidth="1"/>
    <col min="90" max="90" width="7.42578125" style="107" customWidth="1"/>
    <col min="91" max="96" width="7.42578125" style="10" customWidth="1"/>
    <col min="97" max="168" width="6.85546875" style="3" hidden="1" customWidth="1"/>
    <col min="169" max="170" width="6.85546875" style="3" customWidth="1"/>
    <col min="171" max="171" width="6.85546875" style="10" customWidth="1"/>
    <col min="172" max="183" width="6.85546875" style="3" customWidth="1"/>
    <col min="184" max="184" width="9.28515625" style="3" customWidth="1"/>
    <col min="185" max="189" width="9.140625" style="3"/>
    <col min="190" max="190" width="9" style="3" customWidth="1"/>
    <col min="191" max="16384" width="9.140625" style="3"/>
  </cols>
  <sheetData>
    <row r="1" spans="1:195" ht="11.25" customHeight="1" x14ac:dyDescent="0.2">
      <c r="A1" s="1" t="s">
        <v>0</v>
      </c>
      <c r="B1" s="2"/>
      <c r="D1" s="4"/>
      <c r="E1" s="4"/>
      <c r="F1" s="4"/>
      <c r="J1" s="4"/>
      <c r="L1" s="5"/>
      <c r="M1" s="5"/>
      <c r="O1" s="5"/>
      <c r="P1" s="5"/>
      <c r="Q1" s="5"/>
      <c r="R1" s="5"/>
      <c r="T1" s="5"/>
      <c r="U1" s="5"/>
      <c r="X1" s="5"/>
      <c r="Z1" s="5"/>
      <c r="AA1" s="5"/>
      <c r="AC1" s="5"/>
      <c r="AD1" s="5"/>
      <c r="AE1" s="5"/>
      <c r="AF1" s="5"/>
      <c r="AG1" s="5"/>
      <c r="AI1" s="5"/>
      <c r="AJ1" s="5"/>
      <c r="AK1" s="4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</row>
    <row r="2" spans="1:195" ht="11.25" customHeight="1" x14ac:dyDescent="0.2">
      <c r="A2" s="2"/>
      <c r="B2" s="2"/>
      <c r="D2" s="7"/>
      <c r="E2" s="7"/>
      <c r="F2" s="7"/>
      <c r="J2" s="7"/>
      <c r="L2" s="5"/>
      <c r="M2" s="5"/>
      <c r="O2" s="5"/>
      <c r="P2" s="5"/>
      <c r="Q2" s="5"/>
      <c r="R2" s="5"/>
      <c r="T2" s="5"/>
      <c r="U2" s="5"/>
      <c r="X2" s="5"/>
      <c r="Z2" s="5"/>
      <c r="AA2" s="5"/>
      <c r="AC2" s="5"/>
      <c r="AD2" s="5"/>
      <c r="AE2" s="5"/>
      <c r="AF2" s="5"/>
      <c r="AG2" s="5"/>
      <c r="AI2" s="5"/>
      <c r="AJ2" s="5"/>
      <c r="AK2" s="7" t="s">
        <v>2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8" t="s">
        <v>3</v>
      </c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</row>
    <row r="3" spans="1:195" ht="11.25" customHeight="1" x14ac:dyDescent="0.2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</row>
    <row r="4" spans="1:195" ht="12.75" customHeight="1" x14ac:dyDescent="0.2">
      <c r="A4" s="11" t="s">
        <v>4</v>
      </c>
      <c r="B4" s="12"/>
      <c r="C4" s="13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5"/>
      <c r="CS4" s="13" t="s">
        <v>6</v>
      </c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5"/>
    </row>
    <row r="5" spans="1:195" ht="12.75" customHeight="1" x14ac:dyDescent="0.2">
      <c r="A5" s="16"/>
      <c r="B5" s="17"/>
      <c r="C5" s="18" t="s">
        <v>7</v>
      </c>
      <c r="D5" s="19"/>
      <c r="E5" s="19"/>
      <c r="F5" s="20"/>
      <c r="G5" s="19" t="s">
        <v>8</v>
      </c>
      <c r="H5" s="19"/>
      <c r="I5" s="19"/>
      <c r="J5" s="19"/>
      <c r="K5" s="18" t="s">
        <v>9</v>
      </c>
      <c r="L5" s="19"/>
      <c r="M5" s="19"/>
      <c r="N5" s="20"/>
      <c r="O5" s="19" t="s">
        <v>10</v>
      </c>
      <c r="P5" s="19"/>
      <c r="Q5" s="19"/>
      <c r="R5" s="19"/>
      <c r="S5" s="18" t="s">
        <v>11</v>
      </c>
      <c r="T5" s="19"/>
      <c r="U5" s="19"/>
      <c r="V5" s="20"/>
      <c r="W5" s="19" t="s">
        <v>12</v>
      </c>
      <c r="X5" s="19"/>
      <c r="Y5" s="19"/>
      <c r="Z5" s="19"/>
      <c r="AA5" s="18" t="s">
        <v>13</v>
      </c>
      <c r="AB5" s="19"/>
      <c r="AC5" s="19"/>
      <c r="AD5" s="20"/>
      <c r="AE5" s="13" t="s">
        <v>14</v>
      </c>
      <c r="AF5" s="14"/>
      <c r="AG5" s="14"/>
      <c r="AH5" s="15"/>
      <c r="AI5" s="14" t="s">
        <v>15</v>
      </c>
      <c r="AJ5" s="14"/>
      <c r="AK5" s="14"/>
      <c r="AL5" s="14"/>
      <c r="AM5" s="13" t="s">
        <v>16</v>
      </c>
      <c r="AN5" s="14"/>
      <c r="AO5" s="14"/>
      <c r="AP5" s="15"/>
      <c r="AQ5" s="14" t="s">
        <v>17</v>
      </c>
      <c r="AR5" s="14"/>
      <c r="AS5" s="14"/>
      <c r="AT5" s="14"/>
      <c r="AU5" s="13" t="s">
        <v>18</v>
      </c>
      <c r="AV5" s="14"/>
      <c r="AW5" s="14"/>
      <c r="AX5" s="15"/>
      <c r="AY5" s="14" t="s">
        <v>19</v>
      </c>
      <c r="AZ5" s="14"/>
      <c r="BA5" s="14"/>
      <c r="BB5" s="14"/>
      <c r="BC5" s="13" t="s">
        <v>20</v>
      </c>
      <c r="BD5" s="14"/>
      <c r="BE5" s="14"/>
      <c r="BF5" s="15"/>
      <c r="BG5" s="13" t="s">
        <v>21</v>
      </c>
      <c r="BH5" s="14"/>
      <c r="BI5" s="14"/>
      <c r="BJ5" s="15"/>
      <c r="BK5" s="21"/>
      <c r="BL5" s="14" t="s">
        <v>22</v>
      </c>
      <c r="BM5" s="14"/>
      <c r="BN5" s="15"/>
      <c r="BO5" s="14" t="s">
        <v>23</v>
      </c>
      <c r="BP5" s="14"/>
      <c r="BQ5" s="14"/>
      <c r="BR5" s="15"/>
      <c r="BS5" s="13" t="s">
        <v>24</v>
      </c>
      <c r="BT5" s="14"/>
      <c r="BU5" s="14"/>
      <c r="BV5" s="22"/>
      <c r="BW5" s="13" t="s">
        <v>25</v>
      </c>
      <c r="BX5" s="14"/>
      <c r="BY5" s="14"/>
      <c r="BZ5" s="15"/>
      <c r="CA5" s="13" t="s">
        <v>26</v>
      </c>
      <c r="CB5" s="14"/>
      <c r="CC5" s="14"/>
      <c r="CD5" s="15"/>
      <c r="CE5" s="13" t="s">
        <v>27</v>
      </c>
      <c r="CF5" s="14"/>
      <c r="CG5" s="14"/>
      <c r="CH5" s="15"/>
      <c r="CI5" s="13" t="s">
        <v>28</v>
      </c>
      <c r="CJ5" s="14"/>
      <c r="CK5" s="14"/>
      <c r="CL5" s="15"/>
      <c r="CM5" s="23" t="s">
        <v>29</v>
      </c>
      <c r="CN5" s="24"/>
      <c r="CO5" s="24"/>
      <c r="CP5" s="24"/>
      <c r="CQ5" s="23" t="s">
        <v>30</v>
      </c>
      <c r="CR5" s="25"/>
      <c r="CS5" s="14" t="s">
        <v>7</v>
      </c>
      <c r="CT5" s="14"/>
      <c r="CU5" s="14"/>
      <c r="CV5" s="15"/>
      <c r="CW5" s="14" t="s">
        <v>8</v>
      </c>
      <c r="CX5" s="14"/>
      <c r="CY5" s="14"/>
      <c r="CZ5" s="14"/>
      <c r="DA5" s="13" t="s">
        <v>9</v>
      </c>
      <c r="DB5" s="14"/>
      <c r="DC5" s="14"/>
      <c r="DD5" s="15"/>
      <c r="DE5" s="14" t="s">
        <v>10</v>
      </c>
      <c r="DF5" s="14"/>
      <c r="DG5" s="14"/>
      <c r="DH5" s="14"/>
      <c r="DI5" s="13" t="s">
        <v>11</v>
      </c>
      <c r="DJ5" s="14"/>
      <c r="DK5" s="14"/>
      <c r="DL5" s="15"/>
      <c r="DM5" s="14" t="s">
        <v>12</v>
      </c>
      <c r="DN5" s="14"/>
      <c r="DO5" s="14"/>
      <c r="DP5" s="14"/>
      <c r="DQ5" s="13" t="s">
        <v>13</v>
      </c>
      <c r="DR5" s="14"/>
      <c r="DS5" s="14"/>
      <c r="DT5" s="15"/>
      <c r="DU5" s="13" t="s">
        <v>14</v>
      </c>
      <c r="DV5" s="14"/>
      <c r="DW5" s="14"/>
      <c r="DX5" s="15"/>
      <c r="DY5" s="14" t="s">
        <v>15</v>
      </c>
      <c r="DZ5" s="14"/>
      <c r="EA5" s="14"/>
      <c r="EB5" s="14"/>
      <c r="EC5" s="13" t="s">
        <v>16</v>
      </c>
      <c r="ED5" s="14"/>
      <c r="EE5" s="14"/>
      <c r="EF5" s="15"/>
      <c r="EG5" s="14" t="s">
        <v>17</v>
      </c>
      <c r="EH5" s="14"/>
      <c r="EI5" s="14"/>
      <c r="EJ5" s="14"/>
      <c r="EK5" s="13" t="s">
        <v>18</v>
      </c>
      <c r="EL5" s="14"/>
      <c r="EM5" s="14"/>
      <c r="EN5" s="15"/>
      <c r="EO5" s="14" t="s">
        <v>19</v>
      </c>
      <c r="EP5" s="14"/>
      <c r="EQ5" s="14"/>
      <c r="ER5" s="14"/>
      <c r="ES5" s="13" t="s">
        <v>20</v>
      </c>
      <c r="ET5" s="14"/>
      <c r="EU5" s="14"/>
      <c r="EV5" s="15"/>
      <c r="EW5" s="14" t="s">
        <v>21</v>
      </c>
      <c r="EX5" s="14"/>
      <c r="EY5" s="14"/>
      <c r="EZ5" s="14"/>
      <c r="FA5" s="13" t="s">
        <v>22</v>
      </c>
      <c r="FB5" s="14"/>
      <c r="FC5" s="14"/>
      <c r="FD5" s="15"/>
      <c r="FE5" s="14" t="s">
        <v>23</v>
      </c>
      <c r="FF5" s="14"/>
      <c r="FG5" s="14"/>
      <c r="FH5" s="14"/>
      <c r="FI5" s="13" t="s">
        <v>24</v>
      </c>
      <c r="FJ5" s="14"/>
      <c r="FK5" s="14"/>
      <c r="FL5" s="15"/>
      <c r="FM5" s="14" t="s">
        <v>25</v>
      </c>
      <c r="FN5" s="14"/>
      <c r="FO5" s="14"/>
      <c r="FP5" s="14"/>
      <c r="FQ5" s="26" t="s">
        <v>26</v>
      </c>
      <c r="FR5" s="27"/>
      <c r="FS5" s="27"/>
      <c r="FT5" s="28"/>
      <c r="FU5" s="27" t="s">
        <v>27</v>
      </c>
      <c r="FV5" s="27"/>
      <c r="FW5" s="27"/>
      <c r="FX5" s="27"/>
      <c r="FY5" s="26" t="s">
        <v>28</v>
      </c>
      <c r="FZ5" s="27"/>
      <c r="GA5" s="27"/>
      <c r="GB5" s="28"/>
      <c r="GC5" s="29" t="s">
        <v>29</v>
      </c>
      <c r="GD5" s="30"/>
      <c r="GE5" s="30"/>
      <c r="GF5" s="30"/>
      <c r="GG5" s="29" t="s">
        <v>30</v>
      </c>
      <c r="GH5" s="31"/>
      <c r="GI5" s="32"/>
      <c r="GJ5" s="32"/>
      <c r="GK5" s="32"/>
      <c r="GL5" s="32"/>
      <c r="GM5" s="32"/>
    </row>
    <row r="6" spans="1:195" ht="12.75" customHeight="1" x14ac:dyDescent="0.2">
      <c r="A6" s="33"/>
      <c r="B6" s="34"/>
      <c r="C6" s="35" t="s">
        <v>31</v>
      </c>
      <c r="D6" s="21" t="s">
        <v>32</v>
      </c>
      <c r="E6" s="21" t="s">
        <v>33</v>
      </c>
      <c r="F6" s="22" t="s">
        <v>34</v>
      </c>
      <c r="G6" s="21" t="s">
        <v>31</v>
      </c>
      <c r="H6" s="21" t="s">
        <v>32</v>
      </c>
      <c r="I6" s="21" t="s">
        <v>33</v>
      </c>
      <c r="J6" s="21" t="s">
        <v>34</v>
      </c>
      <c r="K6" s="35" t="s">
        <v>31</v>
      </c>
      <c r="L6" s="21" t="s">
        <v>32</v>
      </c>
      <c r="M6" s="21" t="s">
        <v>33</v>
      </c>
      <c r="N6" s="22" t="s">
        <v>34</v>
      </c>
      <c r="O6" s="21" t="s">
        <v>31</v>
      </c>
      <c r="P6" s="21" t="s">
        <v>32</v>
      </c>
      <c r="Q6" s="21" t="s">
        <v>33</v>
      </c>
      <c r="R6" s="21" t="s">
        <v>34</v>
      </c>
      <c r="S6" s="35" t="s">
        <v>31</v>
      </c>
      <c r="T6" s="21" t="s">
        <v>32</v>
      </c>
      <c r="U6" s="21" t="s">
        <v>33</v>
      </c>
      <c r="V6" s="22" t="s">
        <v>34</v>
      </c>
      <c r="W6" s="21" t="s">
        <v>31</v>
      </c>
      <c r="X6" s="21" t="s">
        <v>32</v>
      </c>
      <c r="Y6" s="21" t="s">
        <v>33</v>
      </c>
      <c r="Z6" s="21" t="s">
        <v>34</v>
      </c>
      <c r="AA6" s="35" t="s">
        <v>31</v>
      </c>
      <c r="AB6" s="21" t="s">
        <v>32</v>
      </c>
      <c r="AC6" s="21" t="s">
        <v>33</v>
      </c>
      <c r="AD6" s="22" t="s">
        <v>34</v>
      </c>
      <c r="AE6" s="36" t="s">
        <v>31</v>
      </c>
      <c r="AF6" s="37" t="s">
        <v>32</v>
      </c>
      <c r="AG6" s="37" t="s">
        <v>33</v>
      </c>
      <c r="AH6" s="38" t="s">
        <v>34</v>
      </c>
      <c r="AI6" s="37" t="s">
        <v>31</v>
      </c>
      <c r="AJ6" s="37" t="s">
        <v>32</v>
      </c>
      <c r="AK6" s="37" t="s">
        <v>33</v>
      </c>
      <c r="AL6" s="37" t="s">
        <v>34</v>
      </c>
      <c r="AM6" s="36" t="s">
        <v>31</v>
      </c>
      <c r="AN6" s="37" t="s">
        <v>32</v>
      </c>
      <c r="AO6" s="37" t="s">
        <v>33</v>
      </c>
      <c r="AP6" s="38" t="s">
        <v>34</v>
      </c>
      <c r="AQ6" s="37" t="s">
        <v>31</v>
      </c>
      <c r="AR6" s="37" t="s">
        <v>32</v>
      </c>
      <c r="AS6" s="37" t="s">
        <v>33</v>
      </c>
      <c r="AT6" s="37" t="s">
        <v>34</v>
      </c>
      <c r="AU6" s="36" t="s">
        <v>31</v>
      </c>
      <c r="AV6" s="37" t="s">
        <v>32</v>
      </c>
      <c r="AW6" s="37" t="s">
        <v>33</v>
      </c>
      <c r="AX6" s="38" t="s">
        <v>34</v>
      </c>
      <c r="AY6" s="37" t="s">
        <v>31</v>
      </c>
      <c r="AZ6" s="37" t="s">
        <v>32</v>
      </c>
      <c r="BA6" s="37" t="s">
        <v>33</v>
      </c>
      <c r="BB6" s="37" t="s">
        <v>34</v>
      </c>
      <c r="BC6" s="36" t="s">
        <v>31</v>
      </c>
      <c r="BD6" s="37" t="s">
        <v>32</v>
      </c>
      <c r="BE6" s="37" t="s">
        <v>33</v>
      </c>
      <c r="BF6" s="38" t="s">
        <v>34</v>
      </c>
      <c r="BG6" s="39" t="s">
        <v>31</v>
      </c>
      <c r="BH6" s="40" t="s">
        <v>32</v>
      </c>
      <c r="BI6" s="40" t="s">
        <v>33</v>
      </c>
      <c r="BJ6" s="40" t="s">
        <v>34</v>
      </c>
      <c r="BK6" s="39" t="s">
        <v>31</v>
      </c>
      <c r="BL6" s="40" t="s">
        <v>32</v>
      </c>
      <c r="BM6" s="40" t="s">
        <v>33</v>
      </c>
      <c r="BN6" s="41" t="s">
        <v>34</v>
      </c>
      <c r="BO6" s="39" t="s">
        <v>31</v>
      </c>
      <c r="BP6" s="40" t="s">
        <v>32</v>
      </c>
      <c r="BQ6" s="40" t="s">
        <v>33</v>
      </c>
      <c r="BR6" s="40" t="s">
        <v>34</v>
      </c>
      <c r="BS6" s="39" t="s">
        <v>31</v>
      </c>
      <c r="BT6" s="40" t="s">
        <v>32</v>
      </c>
      <c r="BU6" s="40" t="s">
        <v>33</v>
      </c>
      <c r="BV6" s="41" t="s">
        <v>34</v>
      </c>
      <c r="BW6" s="39" t="s">
        <v>31</v>
      </c>
      <c r="BX6" s="40" t="s">
        <v>32</v>
      </c>
      <c r="BY6" s="40" t="s">
        <v>33</v>
      </c>
      <c r="BZ6" s="40" t="s">
        <v>34</v>
      </c>
      <c r="CA6" s="39" t="s">
        <v>31</v>
      </c>
      <c r="CB6" s="40" t="s">
        <v>32</v>
      </c>
      <c r="CC6" s="40" t="s">
        <v>33</v>
      </c>
      <c r="CD6" s="41" t="s">
        <v>34</v>
      </c>
      <c r="CE6" s="39" t="s">
        <v>31</v>
      </c>
      <c r="CF6" s="40" t="s">
        <v>35</v>
      </c>
      <c r="CG6" s="40" t="s">
        <v>36</v>
      </c>
      <c r="CH6" s="40" t="s">
        <v>37</v>
      </c>
      <c r="CI6" s="39" t="s">
        <v>38</v>
      </c>
      <c r="CJ6" s="40" t="s">
        <v>35</v>
      </c>
      <c r="CK6" s="40" t="s">
        <v>36</v>
      </c>
      <c r="CL6" s="40" t="s">
        <v>37</v>
      </c>
      <c r="CM6" s="39" t="s">
        <v>38</v>
      </c>
      <c r="CN6" s="40" t="s">
        <v>35</v>
      </c>
      <c r="CO6" s="40" t="s">
        <v>36</v>
      </c>
      <c r="CP6" s="40" t="s">
        <v>39</v>
      </c>
      <c r="CQ6" s="39" t="s">
        <v>38</v>
      </c>
      <c r="CR6" s="41" t="s">
        <v>35</v>
      </c>
      <c r="CS6" s="21" t="s">
        <v>31</v>
      </c>
      <c r="CT6" s="21" t="s">
        <v>32</v>
      </c>
      <c r="CU6" s="40" t="s">
        <v>33</v>
      </c>
      <c r="CV6" s="41" t="s">
        <v>34</v>
      </c>
      <c r="CW6" s="40" t="s">
        <v>31</v>
      </c>
      <c r="CX6" s="40" t="s">
        <v>32</v>
      </c>
      <c r="CY6" s="40" t="s">
        <v>33</v>
      </c>
      <c r="CZ6" s="40" t="s">
        <v>34</v>
      </c>
      <c r="DA6" s="35" t="s">
        <v>31</v>
      </c>
      <c r="DB6" s="21" t="s">
        <v>32</v>
      </c>
      <c r="DC6" s="40" t="s">
        <v>33</v>
      </c>
      <c r="DD6" s="41" t="s">
        <v>34</v>
      </c>
      <c r="DE6" s="40" t="s">
        <v>31</v>
      </c>
      <c r="DF6" s="40" t="s">
        <v>32</v>
      </c>
      <c r="DG6" s="40" t="s">
        <v>33</v>
      </c>
      <c r="DH6" s="40" t="s">
        <v>34</v>
      </c>
      <c r="DI6" s="35" t="s">
        <v>31</v>
      </c>
      <c r="DJ6" s="21" t="s">
        <v>32</v>
      </c>
      <c r="DK6" s="40" t="s">
        <v>33</v>
      </c>
      <c r="DL6" s="41" t="s">
        <v>34</v>
      </c>
      <c r="DM6" s="40" t="s">
        <v>31</v>
      </c>
      <c r="DN6" s="40" t="s">
        <v>32</v>
      </c>
      <c r="DO6" s="40" t="s">
        <v>33</v>
      </c>
      <c r="DP6" s="40" t="s">
        <v>34</v>
      </c>
      <c r="DQ6" s="35" t="s">
        <v>31</v>
      </c>
      <c r="DR6" s="21" t="s">
        <v>32</v>
      </c>
      <c r="DS6" s="40" t="s">
        <v>33</v>
      </c>
      <c r="DT6" s="41" t="s">
        <v>34</v>
      </c>
      <c r="DU6" s="39" t="s">
        <v>31</v>
      </c>
      <c r="DV6" s="40" t="s">
        <v>32</v>
      </c>
      <c r="DW6" s="40" t="s">
        <v>33</v>
      </c>
      <c r="DX6" s="41" t="s">
        <v>34</v>
      </c>
      <c r="DY6" s="21" t="s">
        <v>31</v>
      </c>
      <c r="DZ6" s="21" t="s">
        <v>32</v>
      </c>
      <c r="EA6" s="40" t="s">
        <v>33</v>
      </c>
      <c r="EB6" s="40" t="s">
        <v>34</v>
      </c>
      <c r="EC6" s="39" t="s">
        <v>31</v>
      </c>
      <c r="ED6" s="40" t="s">
        <v>32</v>
      </c>
      <c r="EE6" s="40" t="s">
        <v>33</v>
      </c>
      <c r="EF6" s="41" t="s">
        <v>34</v>
      </c>
      <c r="EG6" s="21" t="s">
        <v>31</v>
      </c>
      <c r="EH6" s="21" t="s">
        <v>32</v>
      </c>
      <c r="EI6" s="40" t="s">
        <v>33</v>
      </c>
      <c r="EJ6" s="40" t="s">
        <v>34</v>
      </c>
      <c r="EK6" s="39" t="s">
        <v>31</v>
      </c>
      <c r="EL6" s="40" t="s">
        <v>32</v>
      </c>
      <c r="EM6" s="40" t="s">
        <v>33</v>
      </c>
      <c r="EN6" s="41" t="s">
        <v>34</v>
      </c>
      <c r="EO6" s="21" t="s">
        <v>31</v>
      </c>
      <c r="EP6" s="21" t="s">
        <v>32</v>
      </c>
      <c r="EQ6" s="40" t="s">
        <v>33</v>
      </c>
      <c r="ER6" s="40" t="s">
        <v>34</v>
      </c>
      <c r="ES6" s="39" t="s">
        <v>31</v>
      </c>
      <c r="ET6" s="40" t="s">
        <v>32</v>
      </c>
      <c r="EU6" s="40" t="s">
        <v>33</v>
      </c>
      <c r="EV6" s="41" t="s">
        <v>34</v>
      </c>
      <c r="EW6" s="21" t="s">
        <v>31</v>
      </c>
      <c r="EX6" s="21" t="s">
        <v>32</v>
      </c>
      <c r="EY6" s="40" t="s">
        <v>33</v>
      </c>
      <c r="EZ6" s="40" t="s">
        <v>34</v>
      </c>
      <c r="FA6" s="39" t="s">
        <v>31</v>
      </c>
      <c r="FB6" s="40" t="s">
        <v>32</v>
      </c>
      <c r="FC6" s="40" t="s">
        <v>33</v>
      </c>
      <c r="FD6" s="41" t="s">
        <v>34</v>
      </c>
      <c r="FE6" s="21" t="s">
        <v>31</v>
      </c>
      <c r="FF6" s="21" t="s">
        <v>32</v>
      </c>
      <c r="FG6" s="40" t="s">
        <v>33</v>
      </c>
      <c r="FH6" s="40" t="s">
        <v>34</v>
      </c>
      <c r="FI6" s="39" t="s">
        <v>31</v>
      </c>
      <c r="FJ6" s="40" t="s">
        <v>32</v>
      </c>
      <c r="FK6" s="40" t="s">
        <v>33</v>
      </c>
      <c r="FL6" s="41" t="s">
        <v>34</v>
      </c>
      <c r="FM6" s="21" t="s">
        <v>31</v>
      </c>
      <c r="FN6" s="21" t="s">
        <v>32</v>
      </c>
      <c r="FO6" s="40" t="s">
        <v>33</v>
      </c>
      <c r="FP6" s="40" t="s">
        <v>34</v>
      </c>
      <c r="FQ6" s="39" t="s">
        <v>31</v>
      </c>
      <c r="FR6" s="40" t="s">
        <v>32</v>
      </c>
      <c r="FS6" s="40" t="s">
        <v>33</v>
      </c>
      <c r="FT6" s="41" t="s">
        <v>34</v>
      </c>
      <c r="FU6" s="40" t="s">
        <v>38</v>
      </c>
      <c r="FV6" s="40" t="s">
        <v>35</v>
      </c>
      <c r="FW6" s="40" t="s">
        <v>36</v>
      </c>
      <c r="FX6" s="40" t="s">
        <v>37</v>
      </c>
      <c r="FY6" s="39" t="s">
        <v>38</v>
      </c>
      <c r="FZ6" s="40" t="s">
        <v>35</v>
      </c>
      <c r="GA6" s="40" t="s">
        <v>36</v>
      </c>
      <c r="GB6" s="41" t="s">
        <v>37</v>
      </c>
      <c r="GC6" s="39" t="s">
        <v>38</v>
      </c>
      <c r="GD6" s="40" t="s">
        <v>35</v>
      </c>
      <c r="GE6" s="40" t="s">
        <v>36</v>
      </c>
      <c r="GF6" s="40" t="s">
        <v>37</v>
      </c>
      <c r="GG6" s="39" t="s">
        <v>38</v>
      </c>
      <c r="GH6" s="41" t="s">
        <v>35</v>
      </c>
      <c r="GI6" s="32"/>
    </row>
    <row r="7" spans="1:195" x14ac:dyDescent="0.2">
      <c r="A7" s="16" t="s">
        <v>40</v>
      </c>
      <c r="B7" s="42"/>
      <c r="C7" s="43">
        <v>14.559257864377887</v>
      </c>
      <c r="D7" s="44">
        <v>14.469015271814778</v>
      </c>
      <c r="E7" s="44">
        <v>12.959148313568456</v>
      </c>
      <c r="F7" s="45">
        <v>12.486248624862485</v>
      </c>
      <c r="G7" s="44">
        <v>13.184649795737286</v>
      </c>
      <c r="H7" s="44">
        <v>14.689762736675178</v>
      </c>
      <c r="I7" s="44">
        <v>14.576498850515335</v>
      </c>
      <c r="J7" s="44">
        <v>14.482506607293095</v>
      </c>
      <c r="K7" s="43">
        <v>15.456072086831865</v>
      </c>
      <c r="L7" s="44">
        <v>15.780283095542735</v>
      </c>
      <c r="M7" s="44">
        <v>16.358739309171668</v>
      </c>
      <c r="N7" s="45">
        <v>16.175827883118775</v>
      </c>
      <c r="O7" s="44">
        <v>15.577126909204599</v>
      </c>
      <c r="P7" s="44">
        <v>14.693191997611233</v>
      </c>
      <c r="Q7" s="44">
        <v>11.374778929458907</v>
      </c>
      <c r="R7" s="44">
        <v>11.496969438884868</v>
      </c>
      <c r="S7" s="43">
        <v>11.948089660798983</v>
      </c>
      <c r="T7" s="44">
        <v>12.230406619416689</v>
      </c>
      <c r="U7" s="44">
        <v>11.705567602940988</v>
      </c>
      <c r="V7" s="45">
        <v>11.725092831518664</v>
      </c>
      <c r="W7" s="44">
        <v>11.59209259853402</v>
      </c>
      <c r="X7" s="44">
        <v>13.114383594233239</v>
      </c>
      <c r="Y7" s="44">
        <v>13.747956064114463</v>
      </c>
      <c r="Z7" s="44">
        <v>13.915972235168375</v>
      </c>
      <c r="AA7" s="43">
        <v>12.91026797905889</v>
      </c>
      <c r="AB7" s="44">
        <v>12.303987919555222</v>
      </c>
      <c r="AC7" s="44">
        <v>12.837346604664306</v>
      </c>
      <c r="AD7" s="45">
        <v>13.519967581275571</v>
      </c>
      <c r="AE7" s="43">
        <v>13.562580756137466</v>
      </c>
      <c r="AF7" s="44">
        <v>15.912056192954104</v>
      </c>
      <c r="AG7" s="44">
        <v>15.725349810398855</v>
      </c>
      <c r="AH7" s="45">
        <v>18.035248430090427</v>
      </c>
      <c r="AI7" s="44">
        <v>19.09007900096233</v>
      </c>
      <c r="AJ7" s="44">
        <v>18.30729643307027</v>
      </c>
      <c r="AK7" s="44">
        <v>16.150139063048545</v>
      </c>
      <c r="AL7" s="44">
        <v>15.559260340986212</v>
      </c>
      <c r="AM7" s="43">
        <v>14.117929085017217</v>
      </c>
      <c r="AN7" s="44">
        <v>15.230905079717175</v>
      </c>
      <c r="AO7" s="44">
        <v>14.020883841405677</v>
      </c>
      <c r="AP7" s="45">
        <v>16.376094925939036</v>
      </c>
      <c r="AQ7" s="44">
        <v>15.430345751770021</v>
      </c>
      <c r="AR7" s="44">
        <v>14.994945415986772</v>
      </c>
      <c r="AS7" s="44">
        <v>14.305928102533203</v>
      </c>
      <c r="AT7" s="44">
        <v>14.788141589809852</v>
      </c>
      <c r="AU7" s="43">
        <v>15.962521451869103</v>
      </c>
      <c r="AV7" s="44">
        <v>15.85508154368631</v>
      </c>
      <c r="AW7" s="44">
        <v>14.834171330972081</v>
      </c>
      <c r="AX7" s="45">
        <v>15.241456967276152</v>
      </c>
      <c r="AY7" s="44">
        <v>15.259578017309902</v>
      </c>
      <c r="AZ7" s="44">
        <v>14.52786906776219</v>
      </c>
      <c r="BA7" s="44">
        <v>16.195853406673649</v>
      </c>
      <c r="BB7" s="44">
        <f>+[1]JUN15!$D$113/BB21*100</f>
        <v>18.081715428832432</v>
      </c>
      <c r="BC7" s="43">
        <f>563.484/BC21*100</f>
        <v>19.017898827898811</v>
      </c>
      <c r="BD7" s="44">
        <f>559.643/BD21*100</f>
        <v>18.420988395907965</v>
      </c>
      <c r="BE7" s="44">
        <f>551.143/BE21*100</f>
        <v>17.774212356678689</v>
      </c>
      <c r="BF7" s="45">
        <f>505.306/BF21*100</f>
        <v>16.557418639079817</v>
      </c>
      <c r="BG7" s="43">
        <f>518.277/BG21*100</f>
        <v>16.642393463001866</v>
      </c>
      <c r="BH7" s="44">
        <f>503.951/BH21*100</f>
        <v>16.037509021311646</v>
      </c>
      <c r="BI7" s="44">
        <f>+'[2]CBS-CS'!$GD$657/BI21*100</f>
        <v>0</v>
      </c>
      <c r="BJ7" s="45">
        <f>+'[2]CBS-CS'!$GG$657/BJ21*100</f>
        <v>0</v>
      </c>
      <c r="BK7" s="44">
        <f>+'[2]CBS-CS'!$GJ$657/BK21*100</f>
        <v>0</v>
      </c>
      <c r="BL7" s="44">
        <f>+'[2]CBS-CS'!$GM$657/BL21*100</f>
        <v>0</v>
      </c>
      <c r="BM7" s="44">
        <f>+'[2]CBS-CS'!$GP$657/BM21*100</f>
        <v>0</v>
      </c>
      <c r="BN7" s="45">
        <f>+'[2]CBS-CS'!$GS$657/BN21*100</f>
        <v>0</v>
      </c>
      <c r="BO7" s="44">
        <f>+'[2]CBS-CS'!$GV$658/BO21*100</f>
        <v>13.343942973649501</v>
      </c>
      <c r="BP7" s="44">
        <f>+'[2]CBS-CS'!$GY$658/BP21*100</f>
        <v>13.610849176595114</v>
      </c>
      <c r="BQ7" s="44">
        <f>+'[2]CBS-CS'!$HB$658/BQ21*100</f>
        <v>17.310698398282995</v>
      </c>
      <c r="BR7" s="45">
        <f>+'[2]CBS-CS'!$HE$658/BR21*100</f>
        <v>18.01064694563992</v>
      </c>
      <c r="BS7" s="44">
        <f>+'[2]CBS-CS'!$HH$658/BS21*100</f>
        <v>17.871189408095677</v>
      </c>
      <c r="BT7" s="44">
        <f>+'[2]CBS-CS'!$HK$658/BT21*100</f>
        <v>19.967560098258396</v>
      </c>
      <c r="BU7" s="44">
        <f>+'[2]CBS-CS'!$HN$658/BU21*100</f>
        <v>19.781877230396361</v>
      </c>
      <c r="BV7" s="45">
        <f>+'[2]CBS-CS'!$HQ$658/BV21*100</f>
        <v>20.61901827451792</v>
      </c>
      <c r="BW7" s="44">
        <f>+'[2]CBS-CS'!$HT$658/BW21*100</f>
        <v>22.271730151021739</v>
      </c>
      <c r="BX7" s="44">
        <f>+'[2]CBS-CS'!$HW$658/BX21*100</f>
        <v>22.757562053399365</v>
      </c>
      <c r="BY7" s="44">
        <f>+'[2]CBS-CS'!$HZ$658/BY21*100</f>
        <v>22.416805394691234</v>
      </c>
      <c r="BZ7" s="45">
        <f>+'[2]CBS-CS'!$IC$658/BZ21*100</f>
        <v>22.042029174859636</v>
      </c>
      <c r="CA7" s="43">
        <f>+'[2]CBS-CS'!$IF$658/CA21*100</f>
        <v>22.766229114817161</v>
      </c>
      <c r="CB7" s="44">
        <f>+'[2]CBS-CS'!$II$658/CB21*100</f>
        <v>22.157246405521423</v>
      </c>
      <c r="CC7" s="44">
        <f>+'[2]CBS-CS'!$IL$658/CC21*100</f>
        <v>21.10247822100758</v>
      </c>
      <c r="CD7" s="45">
        <f>+'[2]CBS-CS'!$IO$658/CD21*100</f>
        <v>22.125227971995013</v>
      </c>
      <c r="CE7" s="43">
        <f>+'[2]CBS-CS'!$IR$658/CE21*100</f>
        <v>21.617289099223328</v>
      </c>
      <c r="CF7" s="44">
        <f>+'[2]CBS-CS'!$IV$658/CF21*100</f>
        <v>23.118986016520303</v>
      </c>
      <c r="CG7" s="44">
        <f>'[2]CBS-CS'!$IX$275/CG21*100</f>
        <v>23.421166066992846</v>
      </c>
      <c r="CH7" s="44">
        <f>'[2]CBS-CS'!$JA$275/CH21*100</f>
        <v>24.701797868892285</v>
      </c>
      <c r="CI7" s="43">
        <f>'[2]CBS-CS'!$JD$275/CI21*100</f>
        <v>24.937380829659762</v>
      </c>
      <c r="CJ7" s="44">
        <f>'[2]CBS-CS'!$JH$275/CJ21*100</f>
        <v>26.768466997476853</v>
      </c>
      <c r="CK7" s="44">
        <v>26.905617032831756</v>
      </c>
      <c r="CL7" s="44">
        <v>26.77589488595747</v>
      </c>
      <c r="CM7" s="43">
        <v>27.093110861152308</v>
      </c>
      <c r="CN7" s="44">
        <v>27.155329302048276</v>
      </c>
      <c r="CO7" s="44">
        <v>27.870232172232377</v>
      </c>
      <c r="CP7" s="44">
        <v>28.161363376204001</v>
      </c>
      <c r="CQ7" s="43">
        <v>28.618100898661687</v>
      </c>
      <c r="CR7" s="45">
        <v>29.351835393148836</v>
      </c>
      <c r="CS7" s="44">
        <v>0.10093560577513162</v>
      </c>
      <c r="CT7" s="44">
        <v>0.10497303000613686</v>
      </c>
      <c r="CU7" s="44">
        <v>0.10452442731380296</v>
      </c>
      <c r="CV7" s="45">
        <v>0.10721604346780647</v>
      </c>
      <c r="CW7" s="44">
        <v>0.10631883808313862</v>
      </c>
      <c r="CX7" s="44">
        <v>0.10676744077547254</v>
      </c>
      <c r="CY7" s="44">
        <v>0.10766464616014038</v>
      </c>
      <c r="CZ7" s="44">
        <v>0.10945905692947605</v>
      </c>
      <c r="DA7" s="43">
        <v>0.10811324885247431</v>
      </c>
      <c r="DB7" s="44">
        <v>0.1130478784681474</v>
      </c>
      <c r="DC7" s="44">
        <v>0.11439368654514914</v>
      </c>
      <c r="DD7" s="45">
        <v>0.4</v>
      </c>
      <c r="DE7" s="44">
        <v>0.4</v>
      </c>
      <c r="DF7" s="44">
        <v>0.4</v>
      </c>
      <c r="DG7" s="44">
        <v>0.12471154846882927</v>
      </c>
      <c r="DH7" s="44">
        <v>0.12157132962249186</v>
      </c>
      <c r="DI7" s="43">
        <v>0.12605735654583103</v>
      </c>
      <c r="DJ7" s="44">
        <v>0.13458080770017547</v>
      </c>
      <c r="DK7" s="44">
        <v>0.13592661577717721</v>
      </c>
      <c r="DL7" s="45">
        <v>0.13458080770017547</v>
      </c>
      <c r="DM7" s="44">
        <v>0.13951543731584856</v>
      </c>
      <c r="DN7" s="44">
        <v>0.14534727231618952</v>
      </c>
      <c r="DO7" s="44">
        <v>0.14476408881615541</v>
      </c>
      <c r="DP7" s="44">
        <v>0.3476680290406296</v>
      </c>
      <c r="DQ7" s="43">
        <v>0.3338840384088797</v>
      </c>
      <c r="DR7" s="44">
        <v>0.31123705114507361</v>
      </c>
      <c r="DS7" s="44">
        <v>0.36865812008117599</v>
      </c>
      <c r="DT7" s="45">
        <v>0.32498172587742619</v>
      </c>
      <c r="DU7" s="43">
        <v>0.32920911643680489</v>
      </c>
      <c r="DV7" s="44">
        <v>0.32213989538368382</v>
      </c>
      <c r="DW7" s="44">
        <v>0.30812054276843909</v>
      </c>
      <c r="DX7" s="45">
        <v>0.29523001110454405</v>
      </c>
      <c r="DY7" s="44">
        <v>0.30080072576584055</v>
      </c>
      <c r="DZ7" s="44">
        <v>0.29030242220218161</v>
      </c>
      <c r="EA7" s="44">
        <v>0.28689323781876513</v>
      </c>
      <c r="EB7" s="44">
        <v>0.27211655914326949</v>
      </c>
      <c r="EC7" s="43">
        <v>0.27931159855069615</v>
      </c>
      <c r="ED7" s="44">
        <v>0.28949680465247551</v>
      </c>
      <c r="EE7" s="44">
        <v>0.27477896758429227</v>
      </c>
      <c r="EF7" s="45">
        <v>0.28827909990136624</v>
      </c>
      <c r="EG7" s="44">
        <v>0.27356257086420455</v>
      </c>
      <c r="EH7" s="44">
        <v>0.25993534558487646</v>
      </c>
      <c r="EI7" s="44">
        <v>0.25287972977548134</v>
      </c>
      <c r="EJ7" s="44">
        <v>0.23823074549175635</v>
      </c>
      <c r="EK7" s="43">
        <v>0.22871037023729565</v>
      </c>
      <c r="EL7" s="44">
        <v>0.50576634477741933</v>
      </c>
      <c r="EM7" s="44">
        <v>0.50637902052612027</v>
      </c>
      <c r="EN7" s="45">
        <v>0.52274892110210225</v>
      </c>
      <c r="EO7" s="44">
        <v>2.3149223855641066</v>
      </c>
      <c r="EP7" s="44">
        <v>3.1183187861561188</v>
      </c>
      <c r="EQ7" s="44">
        <v>2.9935026480933167</v>
      </c>
      <c r="ER7" s="44">
        <f>+([1]JUN15!$D$36+[1]JUN15!$D$49)/'A6'!ER$21*100</f>
        <v>0.49161095383879211</v>
      </c>
      <c r="ES7" s="43">
        <f>+(+[3]A9!FL13+[3]A9!FL20)/'A6'!ES$21*100</f>
        <v>2.2935338892032022</v>
      </c>
      <c r="ET7" s="44">
        <f>+(+[3]A9!FO13+[3]A9!FO20)/'A6'!ET$21*100</f>
        <v>2.5831863646959845</v>
      </c>
      <c r="EU7" s="44">
        <f>+(+[3]A9!FR13+[3]A9!FR20)/'A6'!EU$21*100</f>
        <v>2.0006464842107774</v>
      </c>
      <c r="EV7" s="45">
        <f>+(+[3]A9!FU13+[3]A9!FU20)/'A6'!EV$21*100</f>
        <v>0.3848174336740286</v>
      </c>
      <c r="EW7" s="44">
        <f>+(+[3]A9!FX13+[3]A9!FX20)/'A6'!EW$21*100</f>
        <v>2.4316954498353338</v>
      </c>
      <c r="EX7" s="44">
        <f>+(+[3]A9!GA13+[3]A9!GA20)/'A6'!EX$21*100</f>
        <v>1.7138212165824482</v>
      </c>
      <c r="EY7" s="44">
        <f>+(+[3]A9!GD13+[3]A9!GD20)/'A6'!EY$21*100</f>
        <v>0.46692667774572694</v>
      </c>
      <c r="EZ7" s="44">
        <f>+(+[3]A9!GG13+[3]A9!GG20)/'A6'!EZ$21*100</f>
        <v>0.27521921807574001</v>
      </c>
      <c r="FA7" s="46">
        <f>+(+[3]A9!GJ13+[3]A9!GJ20)/'A6'!FA$21*100</f>
        <v>0.2669226000181501</v>
      </c>
      <c r="FB7" s="47">
        <f>+(+[3]A9!GM13+[3]A9!GM20)/'A6'!FB$21*100</f>
        <v>0.25579770488837339</v>
      </c>
      <c r="FC7" s="47">
        <f>+(+[3]A9!GP13+[3]A9!GP20)/'A6'!FC$21*100</f>
        <v>0.25173779507864757</v>
      </c>
      <c r="FD7" s="48">
        <f>+(+[3]A9!GS13+[3]A9!GS20)/'A6'!FD$21*100</f>
        <v>0.18769949486839849</v>
      </c>
      <c r="FE7" s="47">
        <f>+(+[3]A9!GV13+[3]A9!GV20)/'A6'!FE$21*100</f>
        <v>0.17913135277043307</v>
      </c>
      <c r="FF7" s="47">
        <f>+(+[3]A9!GY13+[3]A9!GY20+[3]A9!GY17)/'A6'!FF$21*100</f>
        <v>3.8059468908036949</v>
      </c>
      <c r="FG7" s="47">
        <f>+(+[3]A9!HB13+[3]A9!HB20+[3]A9!HB17)/'A6'!FG$21*100</f>
        <v>4.7032588277256542</v>
      </c>
      <c r="FH7" s="47">
        <f>+(+[3]A9!HE13+[3]A9!HE20+[3]A9!HE17)/'A6'!FH$21*100</f>
        <v>4.7838088805204908</v>
      </c>
      <c r="FI7" s="46">
        <f>+(+[3]A9!HH13+[3]A9!HH20+[3]A9!HH17)/'A6'!FI$21*100</f>
        <v>4.5164794883986987</v>
      </c>
      <c r="FJ7" s="47">
        <f>+(+[3]A9!HK13+[3]A9!HK20+[3]A9!HK17)/'A6'!FJ$21*100</f>
        <v>4.5304012855172413</v>
      </c>
      <c r="FK7" s="47">
        <f>+(+[3]A9!HN13+[3]A9!HN20+[3]A9!HN17)/'A6'!FK$21*100</f>
        <v>4.271963677391919</v>
      </c>
      <c r="FL7" s="48">
        <f>+(+[3]A9!HQ13+[3]A9!HQ20+[3]A9!HQ17)/'A6'!FL$21*100</f>
        <v>4.189216307003198</v>
      </c>
      <c r="FM7" s="47">
        <f>+(+[3]A9!HT13+[3]A9!HT20+[3]A9!HT17)/'A6'!FM$21*100</f>
        <v>4.1495437127703285</v>
      </c>
      <c r="FN7" s="47">
        <f>+(+[3]A9!HW13+[3]A9!HW20+[3]A9!HW17)/'A6'!FN$21*100</f>
        <v>4.0412952270188818</v>
      </c>
      <c r="FO7" s="47">
        <f>+(+[3]A9!HZ13+[3]A9!HZ20+[3]A9!HZ17)/'A6'!FO$21*100</f>
        <v>4.0585317328675359</v>
      </c>
      <c r="FP7" s="47">
        <f>+(+[3]A9!IC13+[3]A9!IC20+[3]A9!IC17)/'A6'!FP$21*100</f>
        <v>4.0395793253811263</v>
      </c>
      <c r="FQ7" s="46">
        <f>+(+[3]A9!IF13+[3]A9!IF20+[3]A9!IF17)/'A6'!FQ$21*100</f>
        <v>3.8077007972175227</v>
      </c>
      <c r="FR7" s="47">
        <f>+(+[3]A9!II13+[3]A9!II20+[3]A9!II17)/'A6'!FR$21*100</f>
        <v>3.6551881718663468</v>
      </c>
      <c r="FS7" s="47">
        <f>+(+[3]A9!IL13+[3]A9!IL20+[3]A9!IL17)/'A6'!FS$21*100</f>
        <v>3.6217106736130198</v>
      </c>
      <c r="FT7" s="48">
        <f>+(+[3]A9!IO13+[3]A9!IO20+[3]A9!IO17)/'A6'!FT$21*100</f>
        <v>3.5808941216848353</v>
      </c>
      <c r="FU7" s="47">
        <f>+(+[3]A9!IR13+[3]A9!IR20+[3]A9!IR17)/'A6'!FU$21*100</f>
        <v>3.5256464775889862</v>
      </c>
      <c r="FV7" s="47">
        <f>+(+[3]A9!IU13+[3]A9!IU20+[3]A9!IU17)/'A6'!FV$21*100</f>
        <v>3.4360685412372867</v>
      </c>
      <c r="FW7" s="47">
        <f>+(+[3]A9!IX13+[3]A9!IX20+[3]A9!IX17)/'A6'!FW$21*100</f>
        <v>3.3894327592378386</v>
      </c>
      <c r="FX7" s="47">
        <f>+(+[3]A9!JA13+[3]A9!JA20+[3]A9!JA17)/'A6'!FX$21*100</f>
        <v>3.447653908311338</v>
      </c>
      <c r="FY7" s="46">
        <f>+(+[3]A9!JB13+[3]A9!JB20+[3]A9!JB17)/'A6'!FY$21*100</f>
        <v>3.3871503681737583</v>
      </c>
      <c r="FZ7" s="47">
        <f>+(+[3]A9!JG13+[3]A9!JG20+[3]A9!JG17)/'A6'!FZ$21*100</f>
        <v>3.2808680237891643</v>
      </c>
      <c r="GA7" s="47">
        <v>3.2441004587463866</v>
      </c>
      <c r="GB7" s="48">
        <v>3.2413842613688111</v>
      </c>
      <c r="GC7" s="46">
        <v>3.0421319720956004</v>
      </c>
      <c r="GD7" s="47">
        <v>3.0751200346908023</v>
      </c>
      <c r="GE7" s="47">
        <v>2.9437634849931138</v>
      </c>
      <c r="GF7" s="47">
        <v>3.1404173920440739</v>
      </c>
      <c r="GG7" s="46">
        <v>3.051995626289882</v>
      </c>
      <c r="GH7" s="48">
        <v>2.9627542528384208</v>
      </c>
      <c r="GI7" s="32"/>
    </row>
    <row r="8" spans="1:195" ht="12" customHeight="1" x14ac:dyDescent="0.2">
      <c r="A8" s="16" t="s">
        <v>41</v>
      </c>
      <c r="B8" s="42"/>
      <c r="C8" s="43">
        <f t="shared" ref="C8:E8" si="0">SUM(C9:C11)</f>
        <v>44.03853396499435</v>
      </c>
      <c r="D8" s="44">
        <f t="shared" si="0"/>
        <v>43.885392773824229</v>
      </c>
      <c r="E8" s="44">
        <f t="shared" si="0"/>
        <v>45.481672570460489</v>
      </c>
      <c r="F8" s="45">
        <f t="shared" ref="F8:BQ8" si="1">SUM(F9:F12)</f>
        <v>45.818633587496677</v>
      </c>
      <c r="G8" s="44">
        <f t="shared" si="1"/>
        <v>45.433203319962296</v>
      </c>
      <c r="H8" s="44">
        <f t="shared" si="1"/>
        <v>45.053891798164983</v>
      </c>
      <c r="I8" s="44">
        <f t="shared" si="1"/>
        <v>45.798568956164594</v>
      </c>
      <c r="J8" s="44">
        <f t="shared" si="1"/>
        <v>45.704622130820148</v>
      </c>
      <c r="K8" s="43">
        <f t="shared" si="1"/>
        <v>45.761212369445005</v>
      </c>
      <c r="L8" s="44">
        <f t="shared" si="1"/>
        <v>46.065390403077195</v>
      </c>
      <c r="M8" s="44">
        <f t="shared" si="1"/>
        <v>45.686654381073886</v>
      </c>
      <c r="N8" s="45">
        <f t="shared" si="1"/>
        <v>46.694984780291819</v>
      </c>
      <c r="O8" s="44">
        <f t="shared" si="1"/>
        <v>46.613949870749806</v>
      </c>
      <c r="P8" s="44">
        <f t="shared" si="1"/>
        <v>47.473872797850106</v>
      </c>
      <c r="Q8" s="44">
        <f t="shared" si="1"/>
        <v>49.874260299835079</v>
      </c>
      <c r="R8" s="44">
        <f t="shared" si="1"/>
        <v>50.471262899402397</v>
      </c>
      <c r="S8" s="43">
        <f t="shared" si="1"/>
        <v>49.796728293485629</v>
      </c>
      <c r="T8" s="44">
        <f t="shared" si="1"/>
        <v>49.699328378494847</v>
      </c>
      <c r="U8" s="44">
        <f t="shared" si="1"/>
        <v>50.528017656191857</v>
      </c>
      <c r="V8" s="45">
        <f t="shared" si="1"/>
        <v>50.679086160236643</v>
      </c>
      <c r="W8" s="44">
        <f t="shared" si="1"/>
        <v>51.171055554184441</v>
      </c>
      <c r="X8" s="44">
        <f t="shared" si="1"/>
        <v>51.017033829756855</v>
      </c>
      <c r="Y8" s="44">
        <f t="shared" si="1"/>
        <v>51.026805233631038</v>
      </c>
      <c r="Z8" s="44">
        <f t="shared" si="1"/>
        <v>51.410979728870899</v>
      </c>
      <c r="AA8" s="43">
        <f t="shared" si="1"/>
        <v>51.818664752253554</v>
      </c>
      <c r="AB8" s="44">
        <f t="shared" si="1"/>
        <v>52.376415677122665</v>
      </c>
      <c r="AC8" s="44">
        <f t="shared" si="1"/>
        <v>52.248905982485006</v>
      </c>
      <c r="AD8" s="45">
        <f t="shared" si="1"/>
        <v>51.733120694388163</v>
      </c>
      <c r="AE8" s="43">
        <f t="shared" si="1"/>
        <v>50.483036710790024</v>
      </c>
      <c r="AF8" s="44">
        <f t="shared" si="1"/>
        <v>50.626955654635687</v>
      </c>
      <c r="AG8" s="44">
        <f t="shared" si="1"/>
        <v>50.626171055328783</v>
      </c>
      <c r="AH8" s="45">
        <f t="shared" si="1"/>
        <v>49.44109512981008</v>
      </c>
      <c r="AI8" s="44">
        <f t="shared" si="1"/>
        <v>49.098941431864461</v>
      </c>
      <c r="AJ8" s="44">
        <f t="shared" si="1"/>
        <v>49.086196315715796</v>
      </c>
      <c r="AK8" s="44">
        <f t="shared" si="1"/>
        <v>50.147990096065207</v>
      </c>
      <c r="AL8" s="44">
        <f t="shared" si="1"/>
        <v>50.351574199973641</v>
      </c>
      <c r="AM8" s="43">
        <f t="shared" si="1"/>
        <v>50.612837602910531</v>
      </c>
      <c r="AN8" s="44">
        <f t="shared" si="1"/>
        <v>49.917535554684576</v>
      </c>
      <c r="AO8" s="44">
        <f t="shared" si="1"/>
        <v>50.0307170740762</v>
      </c>
      <c r="AP8" s="45">
        <f t="shared" si="1"/>
        <v>49.051311627057082</v>
      </c>
      <c r="AQ8" s="44">
        <f t="shared" si="1"/>
        <v>49.676713514224069</v>
      </c>
      <c r="AR8" s="44">
        <f t="shared" si="1"/>
        <v>49.46052388199378</v>
      </c>
      <c r="AS8" s="44">
        <f t="shared" si="1"/>
        <v>49.668839945747941</v>
      </c>
      <c r="AT8" s="44">
        <f t="shared" si="1"/>
        <v>49.314879065564234</v>
      </c>
      <c r="AU8" s="43">
        <f t="shared" si="1"/>
        <v>48.14183453039216</v>
      </c>
      <c r="AV8" s="44">
        <f t="shared" si="1"/>
        <v>48.41009352480242</v>
      </c>
      <c r="AW8" s="44">
        <f t="shared" si="1"/>
        <v>48.348740178731987</v>
      </c>
      <c r="AX8" s="45">
        <f t="shared" si="1"/>
        <v>48.267934526451349</v>
      </c>
      <c r="AY8" s="44">
        <f t="shared" si="1"/>
        <v>47.391278061176699</v>
      </c>
      <c r="AZ8" s="44">
        <f t="shared" si="1"/>
        <v>48.863591914424617</v>
      </c>
      <c r="BA8" s="44">
        <f t="shared" si="1"/>
        <v>48.455724620654507</v>
      </c>
      <c r="BB8" s="44">
        <f t="shared" si="1"/>
        <v>47.156835326570814</v>
      </c>
      <c r="BC8" s="43">
        <f t="shared" si="1"/>
        <v>46.404011995664803</v>
      </c>
      <c r="BD8" s="44">
        <f t="shared" si="1"/>
        <v>46.335561657747533</v>
      </c>
      <c r="BE8" s="44">
        <f t="shared" si="1"/>
        <v>46.941092957297229</v>
      </c>
      <c r="BF8" s="45">
        <f t="shared" si="1"/>
        <v>47.294182714603394</v>
      </c>
      <c r="BG8" s="43">
        <f t="shared" si="1"/>
        <v>46.514326829175175</v>
      </c>
      <c r="BH8" s="44">
        <f t="shared" si="1"/>
        <v>46.400070102949059</v>
      </c>
      <c r="BI8" s="44">
        <f t="shared" si="1"/>
        <v>55.674363999314927</v>
      </c>
      <c r="BJ8" s="45">
        <f t="shared" si="1"/>
        <v>56.849551173561622</v>
      </c>
      <c r="BK8" s="44">
        <f t="shared" si="1"/>
        <v>57.453854620197369</v>
      </c>
      <c r="BL8" s="44">
        <f t="shared" si="1"/>
        <v>58.17406108229612</v>
      </c>
      <c r="BM8" s="44">
        <f t="shared" si="1"/>
        <v>56.941196022501508</v>
      </c>
      <c r="BN8" s="45">
        <f t="shared" si="1"/>
        <v>38.792224570887598</v>
      </c>
      <c r="BO8" s="44">
        <f t="shared" si="1"/>
        <v>33.776407577974929</v>
      </c>
      <c r="BP8" s="44">
        <f t="shared" si="1"/>
        <v>33.790263462995242</v>
      </c>
      <c r="BQ8" s="44">
        <f t="shared" si="1"/>
        <v>42.988935127678275</v>
      </c>
      <c r="BR8" s="45">
        <f t="shared" ref="BR8:CN8" si="2">SUM(BR9:BR12)</f>
        <v>41.776301240959711</v>
      </c>
      <c r="BS8" s="44">
        <f t="shared" si="2"/>
        <v>41.748087767541371</v>
      </c>
      <c r="BT8" s="44">
        <f t="shared" si="2"/>
        <v>47.152066532147792</v>
      </c>
      <c r="BU8" s="44">
        <f t="shared" si="2"/>
        <v>44.610280190575722</v>
      </c>
      <c r="BV8" s="44">
        <f t="shared" si="2"/>
        <v>43.771249654272445</v>
      </c>
      <c r="BW8" s="43">
        <f t="shared" si="2"/>
        <v>43.989585900719945</v>
      </c>
      <c r="BX8" s="44">
        <f t="shared" si="2"/>
        <v>43.102029287197844</v>
      </c>
      <c r="BY8" s="44">
        <f t="shared" si="2"/>
        <v>42.956040090074978</v>
      </c>
      <c r="BZ8" s="45">
        <f t="shared" si="2"/>
        <v>42.930170700679909</v>
      </c>
      <c r="CA8" s="43">
        <f t="shared" si="2"/>
        <v>42.361534378068271</v>
      </c>
      <c r="CB8" s="44">
        <f t="shared" si="2"/>
        <v>42.616714814716019</v>
      </c>
      <c r="CC8" s="44">
        <f t="shared" si="2"/>
        <v>42.906576748444799</v>
      </c>
      <c r="CD8" s="45">
        <f t="shared" si="2"/>
        <v>42.377905152693785</v>
      </c>
      <c r="CE8" s="43">
        <f t="shared" si="2"/>
        <v>42.703928756282188</v>
      </c>
      <c r="CF8" s="44">
        <f t="shared" si="2"/>
        <v>42.246375062052039</v>
      </c>
      <c r="CG8" s="44">
        <f t="shared" si="2"/>
        <v>41.626277251053956</v>
      </c>
      <c r="CH8" s="44">
        <f t="shared" si="2"/>
        <v>41.418242110983869</v>
      </c>
      <c r="CI8" s="43">
        <f t="shared" si="2"/>
        <v>40.983195557063524</v>
      </c>
      <c r="CJ8" s="44">
        <f t="shared" si="2"/>
        <v>39.898716135087867</v>
      </c>
      <c r="CK8" s="44">
        <v>40.613260978104655</v>
      </c>
      <c r="CL8" s="44">
        <v>40.569607173817069</v>
      </c>
      <c r="CM8" s="43">
        <v>40.508571609646033</v>
      </c>
      <c r="CN8" s="44">
        <v>40.12040686383294</v>
      </c>
      <c r="CO8" s="44">
        <v>39.90341328772584</v>
      </c>
      <c r="CP8" s="44">
        <v>39.600028894268895</v>
      </c>
      <c r="CQ8" s="43">
        <v>39.534948927583955</v>
      </c>
      <c r="CR8" s="45">
        <v>38.311559175773453</v>
      </c>
      <c r="CS8" s="44">
        <f t="shared" ref="CS8:CU8" si="3">SUM(CS9:CS11)</f>
        <v>13.265630215006297</v>
      </c>
      <c r="CT8" s="44">
        <f t="shared" si="3"/>
        <v>13.93673984273784</v>
      </c>
      <c r="CU8" s="44">
        <f t="shared" si="3"/>
        <v>14.55401714738931</v>
      </c>
      <c r="CV8" s="45">
        <f t="shared" ref="CV8:DD8" si="4">SUM(CV9:CV12)</f>
        <v>14.941609873565815</v>
      </c>
      <c r="CW8" s="44">
        <f t="shared" si="4"/>
        <v>15.101312432036691</v>
      </c>
      <c r="CX8" s="44">
        <f t="shared" si="4"/>
        <v>15.225126775120851</v>
      </c>
      <c r="CY8" s="44">
        <f t="shared" si="4"/>
        <v>15.532419619369586</v>
      </c>
      <c r="CZ8" s="44">
        <f t="shared" si="4"/>
        <v>16.669178841743733</v>
      </c>
      <c r="DA8" s="43">
        <f t="shared" si="4"/>
        <v>16.966602426761121</v>
      </c>
      <c r="DB8" s="44">
        <f t="shared" si="4"/>
        <v>40.350021712370314</v>
      </c>
      <c r="DC8" s="44">
        <f t="shared" si="4"/>
        <v>49.711930678323156</v>
      </c>
      <c r="DD8" s="45">
        <f t="shared" si="4"/>
        <v>60.8</v>
      </c>
      <c r="DE8" s="44">
        <v>62</v>
      </c>
      <c r="DF8" s="44">
        <v>63.1</v>
      </c>
      <c r="DG8" s="44">
        <f t="shared" ref="DG8:FR8" si="5">SUM(DG9:DG12)</f>
        <v>23.408088485983857</v>
      </c>
      <c r="DH8" s="44">
        <f t="shared" si="5"/>
        <v>24.79068198375699</v>
      </c>
      <c r="DI8" s="43">
        <f t="shared" si="5"/>
        <v>25.9494227380555</v>
      </c>
      <c r="DJ8" s="44">
        <f t="shared" si="5"/>
        <v>25.951217148824835</v>
      </c>
      <c r="DK8" s="44">
        <f t="shared" si="5"/>
        <v>26.903600664649748</v>
      </c>
      <c r="DL8" s="45">
        <f t="shared" si="5"/>
        <v>27.083938946967979</v>
      </c>
      <c r="DM8" s="44">
        <f t="shared" si="5"/>
        <v>27.712431318927802</v>
      </c>
      <c r="DN8" s="44">
        <f t="shared" si="5"/>
        <v>27.914302530478061</v>
      </c>
      <c r="DO8" s="44">
        <f t="shared" si="5"/>
        <v>28.671409294330015</v>
      </c>
      <c r="DP8" s="44">
        <f t="shared" si="5"/>
        <v>68.563413429715155</v>
      </c>
      <c r="DQ8" s="43">
        <f t="shared" si="5"/>
        <v>68.047501112098516</v>
      </c>
      <c r="DR8" s="44">
        <f t="shared" si="5"/>
        <v>68.852870566305143</v>
      </c>
      <c r="DS8" s="44">
        <f t="shared" si="5"/>
        <v>69.280898876404464</v>
      </c>
      <c r="DT8" s="45">
        <f t="shared" si="5"/>
        <v>68.117243257117138</v>
      </c>
      <c r="DU8" s="43">
        <f t="shared" si="5"/>
        <v>71.383459972781367</v>
      </c>
      <c r="DV8" s="44">
        <f t="shared" si="5"/>
        <v>70.396174687679633</v>
      </c>
      <c r="DW8" s="44">
        <f t="shared" si="5"/>
        <v>69.74572491286834</v>
      </c>
      <c r="DX8" s="45">
        <f t="shared" si="5"/>
        <v>70.08561861285817</v>
      </c>
      <c r="DY8" s="44">
        <f t="shared" si="5"/>
        <v>69.819692548983426</v>
      </c>
      <c r="DZ8" s="44">
        <f t="shared" si="5"/>
        <v>68.773705338887709</v>
      </c>
      <c r="EA8" s="44">
        <f t="shared" si="5"/>
        <v>69.438833515458569</v>
      </c>
      <c r="EB8" s="44">
        <f t="shared" si="5"/>
        <v>70.562353218635721</v>
      </c>
      <c r="EC8" s="43">
        <f t="shared" si="5"/>
        <v>70.229807446040653</v>
      </c>
      <c r="ED8" s="44">
        <f t="shared" si="5"/>
        <v>70.29870726228215</v>
      </c>
      <c r="EE8" s="44">
        <f t="shared" si="5"/>
        <v>70.348770277108216</v>
      </c>
      <c r="EF8" s="45">
        <f t="shared" si="5"/>
        <v>70.264968145930737</v>
      </c>
      <c r="EG8" s="44">
        <f t="shared" si="5"/>
        <v>70.255931200216779</v>
      </c>
      <c r="EH8" s="44">
        <f t="shared" si="5"/>
        <v>69.465283390140186</v>
      </c>
      <c r="EI8" s="44">
        <f t="shared" si="5"/>
        <v>68.389773345799355</v>
      </c>
      <c r="EJ8" s="44">
        <f t="shared" si="5"/>
        <v>67.950927089152515</v>
      </c>
      <c r="EK8" s="43">
        <f t="shared" si="5"/>
        <v>66.730372771256199</v>
      </c>
      <c r="EL8" s="44">
        <f t="shared" si="5"/>
        <v>65.705713710546334</v>
      </c>
      <c r="EM8" s="44">
        <f t="shared" si="5"/>
        <v>62.805762945364563</v>
      </c>
      <c r="EN8" s="45">
        <f t="shared" si="5"/>
        <v>62.160545532730552</v>
      </c>
      <c r="EO8" s="44">
        <f t="shared" si="5"/>
        <v>60.026463576401284</v>
      </c>
      <c r="EP8" s="44">
        <f t="shared" si="5"/>
        <v>61.496202613796726</v>
      </c>
      <c r="EQ8" s="44">
        <f t="shared" si="5"/>
        <v>58.93524031522027</v>
      </c>
      <c r="ER8" s="44">
        <f t="shared" si="5"/>
        <v>60.605103249352354</v>
      </c>
      <c r="ES8" s="43">
        <f t="shared" si="5"/>
        <v>58.578065885632569</v>
      </c>
      <c r="ET8" s="44">
        <f t="shared" si="5"/>
        <v>56.868055443932576</v>
      </c>
      <c r="EU8" s="44">
        <f t="shared" si="5"/>
        <v>58.025529685613925</v>
      </c>
      <c r="EV8" s="45">
        <f t="shared" si="5"/>
        <v>59.92849574527245</v>
      </c>
      <c r="EW8" s="44">
        <f t="shared" si="5"/>
        <v>57.659331108757328</v>
      </c>
      <c r="EX8" s="44">
        <f t="shared" si="5"/>
        <v>57.15847951857868</v>
      </c>
      <c r="EY8" s="44">
        <f t="shared" si="5"/>
        <v>58.289359670077403</v>
      </c>
      <c r="EZ8" s="44">
        <f t="shared" si="5"/>
        <v>57.860218449949279</v>
      </c>
      <c r="FA8" s="43">
        <f t="shared" si="5"/>
        <v>56.933204829952899</v>
      </c>
      <c r="FB8" s="44">
        <f t="shared" si="5"/>
        <v>57.067117051186059</v>
      </c>
      <c r="FC8" s="44">
        <f t="shared" si="5"/>
        <v>56.905149355658821</v>
      </c>
      <c r="FD8" s="45">
        <f t="shared" si="5"/>
        <v>43.808195012226392</v>
      </c>
      <c r="FE8" s="44">
        <f t="shared" si="5"/>
        <v>43.944980375147495</v>
      </c>
      <c r="FF8" s="44">
        <f t="shared" si="5"/>
        <v>42.399370405701937</v>
      </c>
      <c r="FG8" s="44">
        <f t="shared" si="5"/>
        <v>53.359406103542547</v>
      </c>
      <c r="FH8" s="44">
        <f t="shared" si="5"/>
        <v>52.094903618967223</v>
      </c>
      <c r="FI8" s="43">
        <f t="shared" si="5"/>
        <v>52.132247080751654</v>
      </c>
      <c r="FJ8" s="44">
        <f t="shared" si="5"/>
        <v>55.291331857380854</v>
      </c>
      <c r="FK8" s="44">
        <f t="shared" si="5"/>
        <v>53.940123262484775</v>
      </c>
      <c r="FL8" s="45">
        <f t="shared" si="5"/>
        <v>53.461465598263743</v>
      </c>
      <c r="FM8" s="44">
        <f t="shared" si="5"/>
        <v>53.370322256776291</v>
      </c>
      <c r="FN8" s="44">
        <f t="shared" si="5"/>
        <v>53.070910268540544</v>
      </c>
      <c r="FO8" s="47">
        <f t="shared" si="5"/>
        <v>52.833374070301559</v>
      </c>
      <c r="FP8" s="47">
        <f t="shared" si="5"/>
        <v>52.763209372177769</v>
      </c>
      <c r="FQ8" s="46">
        <f t="shared" si="5"/>
        <v>52.097303962975097</v>
      </c>
      <c r="FR8" s="47">
        <f t="shared" si="5"/>
        <v>51.557449008517224</v>
      </c>
      <c r="FS8" s="47">
        <f t="shared" ref="FS8:GA8" si="6">SUM(FS9:FS12)</f>
        <v>51.120615672738722</v>
      </c>
      <c r="FT8" s="48">
        <f t="shared" si="6"/>
        <v>51.058277795201441</v>
      </c>
      <c r="FU8" s="47">
        <f t="shared" si="6"/>
        <v>50.927750737391406</v>
      </c>
      <c r="FV8" s="47">
        <f t="shared" si="6"/>
        <v>50.647606252873707</v>
      </c>
      <c r="FW8" s="47">
        <f t="shared" si="6"/>
        <v>50.296004847600742</v>
      </c>
      <c r="FX8" s="47">
        <f t="shared" si="6"/>
        <v>49.249802764729282</v>
      </c>
      <c r="FY8" s="46">
        <f t="shared" si="6"/>
        <v>48.497728180466218</v>
      </c>
      <c r="FZ8" s="47">
        <f t="shared" si="6"/>
        <v>48.226862310418362</v>
      </c>
      <c r="GA8" s="47">
        <v>48.496134190930199</v>
      </c>
      <c r="GB8" s="48">
        <v>48.496132935464431</v>
      </c>
      <c r="GC8" s="46">
        <v>48.693453382959909</v>
      </c>
      <c r="GD8" s="47">
        <v>48.317766379283768</v>
      </c>
      <c r="GE8" s="47">
        <v>46.274732685179707</v>
      </c>
      <c r="GF8" s="47">
        <v>47.782935448536421</v>
      </c>
      <c r="GG8" s="46">
        <v>47.710364277603993</v>
      </c>
      <c r="GH8" s="48">
        <v>47.029235849780299</v>
      </c>
      <c r="GI8" s="32"/>
    </row>
    <row r="9" spans="1:195" ht="12" customHeight="1" x14ac:dyDescent="0.2">
      <c r="A9" s="16"/>
      <c r="B9" s="49" t="s">
        <v>42</v>
      </c>
      <c r="C9" s="43">
        <v>26.553549128823168</v>
      </c>
      <c r="D9" s="44">
        <v>26.791350545982084</v>
      </c>
      <c r="E9" s="44">
        <v>27.981095025411978</v>
      </c>
      <c r="F9" s="45">
        <v>27.504647016425775</v>
      </c>
      <c r="G9" s="44">
        <v>27.140137161025567</v>
      </c>
      <c r="H9" s="44">
        <v>27.134106494027026</v>
      </c>
      <c r="I9" s="44">
        <v>27.236328881770977</v>
      </c>
      <c r="J9" s="44">
        <v>26.570241261801769</v>
      </c>
      <c r="K9" s="43">
        <v>26.331353676018836</v>
      </c>
      <c r="L9" s="44">
        <v>25.334556486332065</v>
      </c>
      <c r="M9" s="44">
        <v>24.69876671549402</v>
      </c>
      <c r="N9" s="45">
        <v>25.695621171112453</v>
      </c>
      <c r="O9" s="44">
        <v>24.530085938036159</v>
      </c>
      <c r="P9" s="44">
        <v>23.580919677515677</v>
      </c>
      <c r="Q9" s="44">
        <v>25.012126232211752</v>
      </c>
      <c r="R9" s="44">
        <v>25.265795114196088</v>
      </c>
      <c r="S9" s="43">
        <v>25.200160404884052</v>
      </c>
      <c r="T9" s="44">
        <v>25.074090526357661</v>
      </c>
      <c r="U9" s="44">
        <v>24.383123965457504</v>
      </c>
      <c r="V9" s="45">
        <v>24.756749952797534</v>
      </c>
      <c r="W9" s="44">
        <v>23.829561440311949</v>
      </c>
      <c r="X9" s="44">
        <v>24.511704810391585</v>
      </c>
      <c r="Y9" s="44">
        <v>24.148506851047831</v>
      </c>
      <c r="Z9" s="44">
        <v>23.536722531894135</v>
      </c>
      <c r="AA9" s="43">
        <v>23.010181952335763</v>
      </c>
      <c r="AB9" s="44">
        <v>24.155014070972616</v>
      </c>
      <c r="AC9" s="44">
        <v>23.525846866457588</v>
      </c>
      <c r="AD9" s="45">
        <v>22.962025647394078</v>
      </c>
      <c r="AE9" s="43">
        <v>22.722476908245028</v>
      </c>
      <c r="AF9" s="44">
        <v>22.735691007522703</v>
      </c>
      <c r="AG9" s="44">
        <v>22.482246045115428</v>
      </c>
      <c r="AH9" s="45">
        <v>20.98705196415667</v>
      </c>
      <c r="AI9" s="44">
        <v>20.891614260456997</v>
      </c>
      <c r="AJ9" s="44">
        <v>20.642138865860616</v>
      </c>
      <c r="AK9" s="44">
        <v>20.214582170234635</v>
      </c>
      <c r="AL9" s="44">
        <v>20.705915343634377</v>
      </c>
      <c r="AM9" s="43">
        <v>20.307519906698573</v>
      </c>
      <c r="AN9" s="44">
        <v>20.061097814877513</v>
      </c>
      <c r="AO9" s="44">
        <v>20.109789983784022</v>
      </c>
      <c r="AP9" s="45">
        <v>19.756015668718518</v>
      </c>
      <c r="AQ9" s="44">
        <v>19.96379629528202</v>
      </c>
      <c r="AR9" s="44">
        <v>21.063101719840521</v>
      </c>
      <c r="AS9" s="44">
        <v>21.351989730662691</v>
      </c>
      <c r="AT9" s="44">
        <v>21.188847152451661</v>
      </c>
      <c r="AU9" s="43">
        <v>21.830189045767099</v>
      </c>
      <c r="AV9" s="44">
        <v>22.271355999561866</v>
      </c>
      <c r="AW9" s="44">
        <v>21.041650691201198</v>
      </c>
      <c r="AX9" s="45">
        <v>20.844359083710337</v>
      </c>
      <c r="AY9" s="44">
        <v>21.346380178468884</v>
      </c>
      <c r="AZ9" s="44">
        <v>22.189341661901821</v>
      </c>
      <c r="BA9" s="44">
        <v>22.556064073291097</v>
      </c>
      <c r="BB9" s="44">
        <f>[1]JUN15!$E$113/BB21*100</f>
        <v>21.835320161405125</v>
      </c>
      <c r="BC9" s="43">
        <f>[1]SEP15!$D$112/BC21*100</f>
        <v>20.971212310916329</v>
      </c>
      <c r="BD9" s="44">
        <f>[1]DEC15!$D$112/BD21*100</f>
        <v>20.776264571379098</v>
      </c>
      <c r="BE9" s="44">
        <f>[4]MAR16!$D$112/BE21*100</f>
        <v>20.926300863185666</v>
      </c>
      <c r="BF9" s="45">
        <f>[4]JUN16!$D$112/BF21*100</f>
        <v>20.429901549640409</v>
      </c>
      <c r="BG9" s="43">
        <f>[4]SEP16!$D$112/BG21*100</f>
        <v>19.922757031132189</v>
      </c>
      <c r="BH9" s="44">
        <f>[4]DEC16!$D$112/BH21*100</f>
        <v>18.990256956214846</v>
      </c>
      <c r="BI9" s="44">
        <f>+[5]MAR17!$D$112/'A6'!BI21*100</f>
        <v>21.851936096607357</v>
      </c>
      <c r="BJ9" s="45">
        <f>+[5]JUN17!$D$112/'A6'!BJ21*100</f>
        <v>21.174948341655838</v>
      </c>
      <c r="BK9" s="44">
        <f>+[5]SEP17!$D$112/'A6'!BK21*100</f>
        <v>20.486297082518707</v>
      </c>
      <c r="BL9" s="44">
        <f>+[5]DEC17!$D$112/'A6'!BL21*100</f>
        <v>20.154265281882168</v>
      </c>
      <c r="BM9" s="44">
        <f>+[3]MAR18!$D$112/'A6'!BM21*100</f>
        <v>18.803166329943586</v>
      </c>
      <c r="BN9" s="45">
        <f>+[3]JUN18!$D$112/'A6'!BN21*100</f>
        <v>12.339771218836134</v>
      </c>
      <c r="BO9" s="44">
        <f>+[3]SEP18!$D$112/'A6'!BO21*100</f>
        <v>10.639664863811589</v>
      </c>
      <c r="BP9" s="44">
        <f>+[3]DEC18!$D$112/'A6'!BP21*100</f>
        <v>11.044724640583265</v>
      </c>
      <c r="BQ9" s="44">
        <f>+[3]MAR19!D112/'A6'!BQ21*100</f>
        <v>12.885255607380383</v>
      </c>
      <c r="BR9" s="45">
        <f>+[3]JUN19!D112/'A6'!BR21*100</f>
        <v>12.063561192817627</v>
      </c>
      <c r="BS9" s="43">
        <f>+[3]SEP19!$D$112/'A6'!BS21*100</f>
        <v>11.841859019851885</v>
      </c>
      <c r="BT9" s="44">
        <f>+[3]DEC19!$D$112/'A6'!BT21*100</f>
        <v>13.383847367426915</v>
      </c>
      <c r="BU9" s="44">
        <f>+[3]MAR20!$D$112/'A6'!BU21*100</f>
        <v>12.290799577517863</v>
      </c>
      <c r="BV9" s="44">
        <f>+[3]JUN20!$D$116/'A6'!BV21*100</f>
        <v>11.884311584959335</v>
      </c>
      <c r="BW9" s="43">
        <f>+[3]SEP20!$D$116/'A6'!BW21*100</f>
        <v>11.901996952556312</v>
      </c>
      <c r="BX9" s="44">
        <f>+[3]DEC20!D116/'A6'!$BX$21*100</f>
        <v>10.858007380351749</v>
      </c>
      <c r="BY9" s="44">
        <f>+[3]MAR21!D116/'A6'!$BY$21*100</f>
        <v>10.548639127201872</v>
      </c>
      <c r="BZ9" s="45">
        <f>+[3]JUN21!D116/'A6'!$BZ$21*100</f>
        <v>11.037232103127547</v>
      </c>
      <c r="CA9" s="43">
        <f>+[3]SEP21!D116/'A6'!$CA$21*100</f>
        <v>10.952225072430313</v>
      </c>
      <c r="CB9" s="44">
        <f>+[3]DEC21!D116/'A6'!$CB$21*100</f>
        <v>10.947928427011403</v>
      </c>
      <c r="CC9" s="44">
        <f>+[3]MAR22!D116/'A6'!$CC$21*100</f>
        <v>10.811516580004346</v>
      </c>
      <c r="CD9" s="45">
        <f>+[3]JUN22!D116/'A6'!$CD$21*100</f>
        <v>11.067278826559077</v>
      </c>
      <c r="CE9" s="43">
        <f>+[3]SEP22!D116/'A6'!$CE$21*100</f>
        <v>10.999950439915738</v>
      </c>
      <c r="CF9" s="44">
        <f>+[3]DEC22!D116/'A6'!$CF$21*100</f>
        <v>10.897103890073375</v>
      </c>
      <c r="CG9" s="44">
        <f>+[3]MAR23!D284/'A6'!$CG$21*100</f>
        <v>10.095606317901632</v>
      </c>
      <c r="CH9" s="44">
        <f>+[3]JUN23!D284/'A6'!$CH$21*100</f>
        <v>10.377466364870877</v>
      </c>
      <c r="CI9" s="43">
        <f>+[3]SEP23!D$284/'A6'!$CI$21*100</f>
        <v>9.5876066265139972</v>
      </c>
      <c r="CJ9" s="44">
        <f>+[3]DEC23!D$284/'A6'!$CJ$21*100</f>
        <v>9.2713111164844744</v>
      </c>
      <c r="CK9" s="44">
        <v>9.519763801636179</v>
      </c>
      <c r="CL9" s="44">
        <v>9.094833513829844</v>
      </c>
      <c r="CM9" s="43">
        <v>8.4646580145839536</v>
      </c>
      <c r="CN9" s="44">
        <v>8.2825342778772733</v>
      </c>
      <c r="CO9" s="44">
        <v>7.7499265916466333</v>
      </c>
      <c r="CP9" s="44">
        <v>7.7575002230129826</v>
      </c>
      <c r="CQ9" s="43">
        <v>7.574098726010873</v>
      </c>
      <c r="CR9" s="45">
        <v>7.4071011181073274</v>
      </c>
      <c r="CS9" s="44">
        <v>8.1883449431710087</v>
      </c>
      <c r="CT9" s="44">
        <v>8.6548917431982861</v>
      </c>
      <c r="CU9" s="44">
        <v>9.0729894524534966</v>
      </c>
      <c r="CV9" s="45">
        <v>9.2457014890020552</v>
      </c>
      <c r="CW9" s="44">
        <v>9.3170293170831489</v>
      </c>
      <c r="CX9" s="44">
        <v>9.2277573813086988</v>
      </c>
      <c r="CY9" s="44">
        <v>9.133550815918575</v>
      </c>
      <c r="CZ9" s="44">
        <v>9.5911255620991724</v>
      </c>
      <c r="DA9" s="43">
        <v>9.6844349221046269</v>
      </c>
      <c r="DB9" s="44">
        <v>32.700000000000003</v>
      </c>
      <c r="DC9" s="44">
        <v>32.5</v>
      </c>
      <c r="DD9" s="45">
        <v>31.9</v>
      </c>
      <c r="DE9" s="44">
        <v>31.7</v>
      </c>
      <c r="DF9" s="50">
        <v>10.499097411383023</v>
      </c>
      <c r="DG9" s="44">
        <v>12.332088012259415</v>
      </c>
      <c r="DH9" s="44">
        <v>13.144058885383805</v>
      </c>
      <c r="DI9" s="43">
        <v>13.524473968482969</v>
      </c>
      <c r="DJ9" s="44">
        <v>12.900019020754153</v>
      </c>
      <c r="DK9" s="44">
        <v>12.776653280362327</v>
      </c>
      <c r="DL9" s="45">
        <v>12.48281851688361</v>
      </c>
      <c r="DM9" s="44">
        <v>12.447827506881563</v>
      </c>
      <c r="DN9" s="44">
        <v>12.474743668421597</v>
      </c>
      <c r="DO9" s="44">
        <v>12.781632770247231</v>
      </c>
      <c r="DP9" s="44">
        <v>29.73901257656787</v>
      </c>
      <c r="DQ9" s="43">
        <v>29.371208812909909</v>
      </c>
      <c r="DR9" s="44">
        <v>30.571899316938943</v>
      </c>
      <c r="DS9" s="44">
        <v>29.820026728703645</v>
      </c>
      <c r="DT9" s="45">
        <v>29.164816482916983</v>
      </c>
      <c r="DU9" s="43">
        <v>31.283384410019178</v>
      </c>
      <c r="DV9" s="44">
        <v>29.682183665251532</v>
      </c>
      <c r="DW9" s="44">
        <v>29.062686963387623</v>
      </c>
      <c r="DX9" s="45">
        <v>28.80812818253083</v>
      </c>
      <c r="DY9" s="44">
        <v>27.292716586132798</v>
      </c>
      <c r="DZ9" s="44">
        <v>27.037816851940228</v>
      </c>
      <c r="EA9" s="44">
        <v>27.374250803006721</v>
      </c>
      <c r="EB9" s="44">
        <v>28.8094292933521</v>
      </c>
      <c r="EC9" s="43">
        <v>28.638349240691557</v>
      </c>
      <c r="ED9" s="44">
        <v>29.657231182486505</v>
      </c>
      <c r="EE9" s="44">
        <v>30.019446033464313</v>
      </c>
      <c r="EF9" s="45">
        <v>30.052347564599646</v>
      </c>
      <c r="EG9" s="44">
        <v>31.566660486476078</v>
      </c>
      <c r="EH9" s="44">
        <v>32.217488316525525</v>
      </c>
      <c r="EI9" s="44">
        <v>32.373380002795301</v>
      </c>
      <c r="EJ9" s="44">
        <v>32.959158070689405</v>
      </c>
      <c r="EK9" s="43">
        <v>33.647165682216887</v>
      </c>
      <c r="EL9" s="44">
        <v>33.607521999462222</v>
      </c>
      <c r="EM9" s="44">
        <v>31.988070466852143</v>
      </c>
      <c r="EN9" s="45">
        <v>30.281604295376308</v>
      </c>
      <c r="EO9" s="44">
        <v>28.764113197717435</v>
      </c>
      <c r="EP9" s="44">
        <v>28.059755354830223</v>
      </c>
      <c r="EQ9" s="44">
        <v>27.351383010803648</v>
      </c>
      <c r="ER9" s="44">
        <f>+([1]JUN15!$E$36+[1]JUN15!$E$43+[1]JUN15!$E$49)/ER$21*100</f>
        <v>27.970223599761045</v>
      </c>
      <c r="ES9" s="43">
        <f>+([1]SEP15!$D$35+[1]SEP15!$D$42+[1]SEP15!$D$48)/ES$21*100</f>
        <v>25.804943088952363</v>
      </c>
      <c r="ET9" s="44">
        <f>+([1]DEC15!$D$35+[1]DEC15!$D$42+[1]DEC15!$D$48)/ET$21*100</f>
        <v>25.582587144918634</v>
      </c>
      <c r="EU9" s="44">
        <f>+([4]MAR16!$D$35+[4]MAR16!$D$42+[4]MAR16!$D$48)/EU$21*100</f>
        <v>26.135221028215859</v>
      </c>
      <c r="EV9" s="45">
        <f>+([4]JUN16!$D$35+[4]JUN16!$D$42+[4]JUN16!$D$48)/EV$21*100</f>
        <v>26.206006344366912</v>
      </c>
      <c r="EW9" s="44">
        <f>+([4]SEP16!$D$35+[4]SEP16!$D$42+[4]SEP16!$D$48)/EW$21*100</f>
        <v>23.42912677187341</v>
      </c>
      <c r="EX9" s="44">
        <f>+([4]DEC16!$D$35+[4]DEC16!$D$42+[4]DEC16!$D$48)/EX$21*100</f>
        <v>22.05971054908623</v>
      </c>
      <c r="EY9" s="44">
        <f>+([5]MAR17!$D$35+[5]MAR17!$D$42+[5]MAR17!$D$48+[5]MAR17!$D$95+[5]MAR17!$D$96)/EY$21*100</f>
        <v>21.312754857762737</v>
      </c>
      <c r="EZ9" s="44">
        <f>+([5]JUN17!$D$35+[5]JUN17!$D$42+[5]JUN17!$D$48+[5]JUN17!$D$95+[5]JUN17!$D$96)/EZ$21*100</f>
        <v>20.814556853352506</v>
      </c>
      <c r="FA9" s="43">
        <f>+([5]SEP17!$D$35+[5]SEP17!$D$42+[5]SEP17!$D$48+[5]SEP17!$D$95+[5]SEP17!$D$96)/FA$21*100</f>
        <v>19.359477153726779</v>
      </c>
      <c r="FB9" s="44">
        <f>+([5]DEC17!$D$35+[5]DEC17!$D$42+[5]DEC17!$D$48+[5]DEC17!$D$95+[5]DEC17!$D$96)/FB$21*100</f>
        <v>17.835778008005676</v>
      </c>
      <c r="FC9" s="44">
        <f>+([3]MAR18!$D$35+[3]MAR18!$D$42+[3]MAR18!$D$48+[3]MAR18!$D$95+[3]MAR18!$D$96)/FC$21*100</f>
        <v>17.361084629931035</v>
      </c>
      <c r="FD9" s="45">
        <f>+([3]JUN18!$D$35+[3]JUN18!$D$42+[3]JUN18!$D$48+[3]JUN18!$D$95+[3]JUN18!$D$96)/FD$21*100</f>
        <v>12.845939206543616</v>
      </c>
      <c r="FE9" s="44">
        <f>+([3]SEP18!$D$35+[3]SEP18!$D$42+[3]SEP18!$D$48+[3]SEP18!$D$95+[3]SEP18!$D$96)/FE$21*100</f>
        <v>12.577933602325398</v>
      </c>
      <c r="FF9" s="44">
        <f>+([3]DEC18!$D$35+[3]DEC18!$D$42+[3]DEC18!$D$48+[3]DEC18!$D$95+[3]DEC18!$D$96+[3]DEC18!$D$107)/FF$21*100</f>
        <v>11.836424944085341</v>
      </c>
      <c r="FG9" s="44">
        <f>+([3]MAR19!$D$35+[3]MAR19!$D$42+[3]MAR19!$D$48+[3]MAR19!$D$95+[3]MAR19!$D$96+[3]MAR19!$D$107)/FG$21*100</f>
        <v>14.462488196395459</v>
      </c>
      <c r="FH9" s="44">
        <f>+([3]JUN19!$D$35+[3]JUN19!$D$42+[3]JUN19!$D$48+[3]JUN19!$D$95+[3]JUN19!$D$96+[3]JUN19!$D$107)/FH$21*100</f>
        <v>13.521773860706551</v>
      </c>
      <c r="FI9" s="43">
        <f>+([3]SEP19!$D$35+[3]SEP19!$D$42+[3]SEP19!$D$48+[3]SEP19!$D$95+[3]SEP19!$D$96+[3]SEP19!$D$107)/FI$21*100</f>
        <v>13.604226443446304</v>
      </c>
      <c r="FJ9" s="44">
        <f>+([3]DEC19!$D$35+[3]DEC19!$D$42+[3]DEC19!$D$48+[3]DEC19!$D$95+[3]DEC19!$D$96+[3]DEC19!$D$107)/FJ$21*100</f>
        <v>13.988111478890133</v>
      </c>
      <c r="FK9" s="44">
        <f>+([3]MAR20!$D$35+[3]MAR20!$D$42+[3]MAR20!$D$48+[3]MAR20!$D$95+[3]MAR20!$D$96+[3]MAR20!$D$107)/FK$21*100</f>
        <v>13.876520003925293</v>
      </c>
      <c r="FL9" s="45">
        <f>+([3]JUN20!$D$35+[3]JUN20!$D$42+[3]JUN20!$D$48+[3]JUN20!$D$95+[3]JUN20!$D$96+[3]JUN20!$D$107)/FL$21*100</f>
        <v>13.398372754612737</v>
      </c>
      <c r="FM9" s="44">
        <f>+([3]SEP20!D$35+[3]SEP20!D$42+[3]SEP20!D$48+[3]SEP20!D$95+[3]SEP20!D$96+[3]SEP20!D$107)/FM$21*100</f>
        <v>12.843735397536928</v>
      </c>
      <c r="FN9" s="44">
        <f>+([3]DEC20!$D$35+[3]DEC20!$D$42+[3]DEC20!$D$48+[3]DEC20!$D$95+[3]DEC20!$D$96+[3]DEC20!$D$107)/FN$21*100</f>
        <v>13.311478358103098</v>
      </c>
      <c r="FO9" s="44">
        <f>+([3]MAR21!$D$35+[3]MAR21!$D$42+[3]MAR21!$D$48+[3]MAR21!$D$95+[3]MAR21!$D$96+[3]MAR21!$D$107)/FO$21*100</f>
        <v>13.044813897230398</v>
      </c>
      <c r="FP9" s="44">
        <f>+([3]JUN21!$D$35+[3]JUN21!$D$42+[3]JUN21!$D$48+[3]JUN21!$D$95+[3]JUN21!$D$96+[3]JUN21!$D$107)/FP$21*100</f>
        <v>13.27515078609898</v>
      </c>
      <c r="FQ9" s="43">
        <f>+([3]SEP21!$D$35+[3]SEP21!$D$42+[3]SEP21!$D$48+[3]SEP21!$D$95+[3]SEP21!$D$96+[3]SEP21!$D$107)/FQ$21*100</f>
        <v>13.271026742128649</v>
      </c>
      <c r="FR9" s="44">
        <f>+([3]DEC21!$D$35+[3]DEC21!$D$42+[3]DEC21!$D$48+[3]DEC21!$D$95+[3]DEC21!$D$96+[3]DEC21!$D$107)/FR$21*100</f>
        <v>13.330319785277284</v>
      </c>
      <c r="FS9" s="44">
        <f>+([3]MAR22!$D$35+[3]MAR22!$D$42+[3]MAR22!$D$48+[3]MAR22!$D$95+[3]MAR22!$D$96+[3]MAR22!$D$107)/FS$21*100</f>
        <v>13.165907387503495</v>
      </c>
      <c r="FT9" s="45">
        <f>+([3]JUN22!$D$35+[3]JUN22!$D$42+[3]JUN22!$D$48+[3]JUN22!$D$95+[3]JUN22!$D$96+[3]JUN22!$D$107)/FT$21*100</f>
        <v>13.194819707689772</v>
      </c>
      <c r="FU9" s="44">
        <f>+([3]SEP22!$D$35+[3]SEP22!$D$42+[3]SEP22!$D$48+[3]SEP22!$D$95+[3]SEP22!$D$96+[3]SEP22!$D$107)/FU$21*100</f>
        <v>13.370564199384591</v>
      </c>
      <c r="FV9" s="44">
        <f>+([3]DEC22!$D$35+[3]DEC22!$D$42+[3]DEC22!$D$48+[3]DEC22!$D$95+[3]DEC22!$D$96+[3]DEC22!$D$107)/FV$21*100</f>
        <v>13.383969087748538</v>
      </c>
      <c r="FW9" s="44">
        <f>+([3]MAR23!$D$35+[3]MAR23!$D$42+[3]MAR23!$D$48+[3]MAR23!$D$95+[3]MAR23!$D$96+[3]MAR23!$D$107)/FW$21*100</f>
        <v>13.001670468350158</v>
      </c>
      <c r="FX9" s="47">
        <f>+([3]JUN23!$D$35+[3]JUN23!$D$42+[3]JUN23!$D$48+[3]JUN23!$D$95+[3]JUN23!$D$96+[3]JUN23!$D$107)/FX$21*100</f>
        <v>12.051536825734381</v>
      </c>
      <c r="FY9" s="46">
        <f>+([3]SEP23!$D$35+[3]SEP23!$D$42+[3]SEP23!$D$48+[3]SEP23!$D$95+[3]SEP23!$D$96+[3]SEP23!$D$107)/FY$21*100</f>
        <v>11.477845631214006</v>
      </c>
      <c r="FZ9" s="47">
        <f>+([3]DEC23!$D$35+[3]DEC23!$D$42+[3]DEC23!$D$48+[3]DEC23!$D$95+[3]DEC23!$D$96+[3]DEC23!$D$107)/FZ$21*100</f>
        <v>11.133442857363505</v>
      </c>
      <c r="GA9" s="47">
        <v>11.263014226897926</v>
      </c>
      <c r="GB9" s="48">
        <v>11.263013935321514</v>
      </c>
      <c r="GC9" s="46">
        <v>8.3597721381354901</v>
      </c>
      <c r="GD9" s="47">
        <v>8.0000100792044151</v>
      </c>
      <c r="GE9" s="47">
        <v>7.6863185477760094</v>
      </c>
      <c r="GF9" s="47">
        <v>7.772280673779342</v>
      </c>
      <c r="GG9" s="46">
        <v>7.8779155465366628</v>
      </c>
      <c r="GH9" s="48">
        <v>7.5346305557846565</v>
      </c>
      <c r="GI9" s="32"/>
    </row>
    <row r="10" spans="1:195" ht="12" customHeight="1" x14ac:dyDescent="0.2">
      <c r="A10" s="16"/>
      <c r="B10" s="51" t="s">
        <v>43</v>
      </c>
      <c r="C10" s="43">
        <v>12.637515114273819</v>
      </c>
      <c r="D10" s="44">
        <v>12.564449410888272</v>
      </c>
      <c r="E10" s="44">
        <v>12.705028492222393</v>
      </c>
      <c r="F10" s="45">
        <v>13.075186829027729</v>
      </c>
      <c r="G10" s="44">
        <v>12.387932787400411</v>
      </c>
      <c r="H10" s="44">
        <v>11.724624674340186</v>
      </c>
      <c r="I10" s="44">
        <v>11.439740311178847</v>
      </c>
      <c r="J10" s="44">
        <v>11.879530563510746</v>
      </c>
      <c r="K10" s="43">
        <v>11.528158918697521</v>
      </c>
      <c r="L10" s="44">
        <v>11.899991148234877</v>
      </c>
      <c r="M10" s="44">
        <v>11.773693080691142</v>
      </c>
      <c r="N10" s="45">
        <v>11.19357781986306</v>
      </c>
      <c r="O10" s="44">
        <v>11.293188247763856</v>
      </c>
      <c r="P10" s="44">
        <v>12.738130785309048</v>
      </c>
      <c r="Q10" s="44">
        <v>13.142597028513434</v>
      </c>
      <c r="R10" s="44">
        <v>13.330920240173741</v>
      </c>
      <c r="S10" s="43">
        <v>12.875257546634957</v>
      </c>
      <c r="T10" s="44">
        <v>12.35041006702955</v>
      </c>
      <c r="U10" s="44">
        <v>14.049889007224154</v>
      </c>
      <c r="V10" s="45">
        <v>13.253823399836365</v>
      </c>
      <c r="W10" s="44">
        <v>14.45803203435425</v>
      </c>
      <c r="X10" s="44">
        <v>13.522981396012748</v>
      </c>
      <c r="Y10" s="44">
        <v>13.451422914376773</v>
      </c>
      <c r="Z10" s="44">
        <v>13.906481530127621</v>
      </c>
      <c r="AA10" s="43">
        <v>14.883121645553283</v>
      </c>
      <c r="AB10" s="44">
        <v>14.696190541560849</v>
      </c>
      <c r="AC10" s="44">
        <v>14.649502164478989</v>
      </c>
      <c r="AD10" s="45">
        <v>14.466019163649197</v>
      </c>
      <c r="AE10" s="43">
        <v>14.080370108128218</v>
      </c>
      <c r="AF10" s="44">
        <v>13.355282512101658</v>
      </c>
      <c r="AG10" s="44">
        <v>13.425652778584551</v>
      </c>
      <c r="AH10" s="45">
        <v>13.231096868389534</v>
      </c>
      <c r="AI10" s="44">
        <v>13.056016829666762</v>
      </c>
      <c r="AJ10" s="44">
        <v>12.876871121829723</v>
      </c>
      <c r="AK10" s="44">
        <v>13.304307323555516</v>
      </c>
      <c r="AL10" s="44">
        <v>12.43452381784194</v>
      </c>
      <c r="AM10" s="43">
        <v>13.173832412257608</v>
      </c>
      <c r="AN10" s="44">
        <v>13.05185160476737</v>
      </c>
      <c r="AO10" s="44">
        <v>13.27345074291034</v>
      </c>
      <c r="AP10" s="45">
        <v>13.207861768098395</v>
      </c>
      <c r="AQ10" s="44">
        <v>13.560094863565164</v>
      </c>
      <c r="AR10" s="44">
        <v>11.994289785161866</v>
      </c>
      <c r="AS10" s="44">
        <v>11.442516900220834</v>
      </c>
      <c r="AT10" s="44">
        <v>11.6193532095793</v>
      </c>
      <c r="AU10" s="43">
        <v>11.062347884823263</v>
      </c>
      <c r="AV10" s="44">
        <v>10.681892481879993</v>
      </c>
      <c r="AW10" s="44">
        <v>10.184549764837266</v>
      </c>
      <c r="AX10" s="45">
        <v>10.04712824477704</v>
      </c>
      <c r="AY10" s="44">
        <v>10.957464665599261</v>
      </c>
      <c r="AZ10" s="44">
        <v>10.382259286381453</v>
      </c>
      <c r="BA10" s="44">
        <v>10.321741877156743</v>
      </c>
      <c r="BB10" s="44">
        <f>+[1]JUN15!$F$113/BB21*100</f>
        <v>9.6511474344327031</v>
      </c>
      <c r="BC10" s="43">
        <f>+[1]SEP15!$E$112/BC21*100</f>
        <v>9.7290030452111633</v>
      </c>
      <c r="BD10" s="44">
        <f>+[1]DEC15!$E$112/BD21*100</f>
        <v>10.012598138726371</v>
      </c>
      <c r="BE10" s="44">
        <f>+[4]MAR16!$E$112/BE21*100</f>
        <v>10.627511175130921</v>
      </c>
      <c r="BF10" s="45">
        <f>+[4]JUN16!$E$112/BF21*100</f>
        <v>11.205828262215515</v>
      </c>
      <c r="BG10" s="43">
        <f>+[4]SEP16!$E$112/BG21*100</f>
        <v>10.117887536299548</v>
      </c>
      <c r="BH10" s="44">
        <f>+[4]DEC16!$E$112/BH21*100</f>
        <v>10.76565182297001</v>
      </c>
      <c r="BI10" s="44">
        <f>+[5]MAR17!$E$112/'A6'!BI21*100</f>
        <v>14.393798824838047</v>
      </c>
      <c r="BJ10" s="45">
        <f>+[5]JUN17!$E$112/'A6'!BJ21*100</f>
        <v>15.432748189459772</v>
      </c>
      <c r="BK10" s="44">
        <f>+[5]SEP17!$E$112/'A6'!BK21*100</f>
        <v>16.006108413481019</v>
      </c>
      <c r="BL10" s="44">
        <f>+[5]DEC17!$E$112/'A6'!BL21*100</f>
        <v>16.485583050005513</v>
      </c>
      <c r="BM10" s="44">
        <f>+[3]MAR18!$E$112/'A6'!BM21*100</f>
        <v>17.160227182911459</v>
      </c>
      <c r="BN10" s="45">
        <f>+[3]JUN18!$E$112/'A6'!BN21*100</f>
        <v>12.148101303352464</v>
      </c>
      <c r="BO10" s="44">
        <f>+[3]SEP18!$E$112/'A6'!BO21*100</f>
        <v>10.306891769938348</v>
      </c>
      <c r="BP10" s="44">
        <f>+[3]DEC18!$E$112/'A6'!BP21*100</f>
        <v>9.806418961555261</v>
      </c>
      <c r="BQ10" s="44">
        <f>+[3]MAR19!E112/'A6'!BQ21*100</f>
        <v>13.473755727279002</v>
      </c>
      <c r="BR10" s="45">
        <f>+[3]JUN19!E112/'A6'!BR21*100</f>
        <v>13.31451906144089</v>
      </c>
      <c r="BS10" s="43">
        <f>+[3]SEP19!$E$112/'A6'!BS21*100</f>
        <v>13.60599494098102</v>
      </c>
      <c r="BT10" s="44">
        <f>+[3]DEC19!$E$112/'A6'!BT21*100</f>
        <v>15.097539360262708</v>
      </c>
      <c r="BU10" s="44">
        <f>+[3]MAR20!$E$112/'A6'!BU21*100</f>
        <v>14.355559363654802</v>
      </c>
      <c r="BV10" s="44">
        <f>+[3]JUN20!$E$116/'A6'!BV21*100</f>
        <v>14.124521807083271</v>
      </c>
      <c r="BW10" s="43">
        <f>+[3]SEP20!$E$116/'A6'!BW21*100</f>
        <v>14.05325483103943</v>
      </c>
      <c r="BX10" s="44">
        <f>+[3]DEC20!E116/'A6'!$BX$21*100</f>
        <v>14.079383989156188</v>
      </c>
      <c r="BY10" s="44">
        <f>+[3]MAR21!E116/'A6'!$BY$21*100</f>
        <v>14.52128064358471</v>
      </c>
      <c r="BZ10" s="45">
        <f>+[3]JUN21!E116/'A6'!$BZ$21*100</f>
        <v>14.677584781666145</v>
      </c>
      <c r="CA10" s="43">
        <f>+[3]SEP21!E116/'A6'!$CA$21*100</f>
        <v>14.157261783685538</v>
      </c>
      <c r="CB10" s="44">
        <f>+[3]DEC21!E116/'A6'!$CB$21*100</f>
        <v>14.134134484090893</v>
      </c>
      <c r="CC10" s="44">
        <f>+[3]MAR22!E116/'A6'!$CC$21*100</f>
        <v>14.639864727353736</v>
      </c>
      <c r="CD10" s="45">
        <f>+[3]JUN22!E116/'A6'!$CD$21*100</f>
        <v>14.430913260992687</v>
      </c>
      <c r="CE10" s="43">
        <f>+[3]SEP22!E116/'A6'!$CE$21*100</f>
        <v>14.918857747586406</v>
      </c>
      <c r="CF10" s="44">
        <f>+[3]DEC22!E116/'A6'!$CF$21*100</f>
        <v>15.267246205906943</v>
      </c>
      <c r="CG10" s="44">
        <f>+[3]MAR23!E284/'A6'!$CG$21*100</f>
        <v>15.628939196026275</v>
      </c>
      <c r="CH10" s="44">
        <f>+[3]JUN23!E284/'A6'!$CH$21*100</f>
        <v>15.296709833649343</v>
      </c>
      <c r="CI10" s="43">
        <f>+[3]SEP23!E$284/'A6'!$CI$21*100</f>
        <v>15.244658148744236</v>
      </c>
      <c r="CJ10" s="44">
        <f>+[3]DEC23!E$284/'A6'!$CJ$21*100</f>
        <v>14.914314240336072</v>
      </c>
      <c r="CK10" s="44">
        <v>15.254740843702825</v>
      </c>
      <c r="CL10" s="44">
        <v>15.480852091373565</v>
      </c>
      <c r="CM10" s="43">
        <v>15.724176898691084</v>
      </c>
      <c r="CN10" s="44">
        <v>15.455217695490198</v>
      </c>
      <c r="CO10" s="44">
        <v>15.267241297246583</v>
      </c>
      <c r="CP10" s="44">
        <v>14.870888034179361</v>
      </c>
      <c r="CQ10" s="43">
        <v>16.391571107199944</v>
      </c>
      <c r="CR10" s="45">
        <v>15.359136199635278</v>
      </c>
      <c r="CS10" s="44">
        <v>3.8050480363762946</v>
      </c>
      <c r="CT10" s="44">
        <v>3.9059836421514262</v>
      </c>
      <c r="CU10" s="44">
        <v>4.0526767225446179</v>
      </c>
      <c r="CV10" s="45">
        <v>4.1235559479333768</v>
      </c>
      <c r="CW10" s="44">
        <v>4.0481906956212788</v>
      </c>
      <c r="CX10" s="44">
        <v>3.9288623794604556</v>
      </c>
      <c r="CY10" s="44">
        <v>4.0163399044655703</v>
      </c>
      <c r="CZ10" s="44">
        <v>4.4541761321834743</v>
      </c>
      <c r="DA10" s="43">
        <v>4.2132764864001597</v>
      </c>
      <c r="DB10" s="44">
        <v>4.3097260652519527</v>
      </c>
      <c r="DC10" s="44">
        <v>4.2119306783231583</v>
      </c>
      <c r="DD10" s="45">
        <v>14.8</v>
      </c>
      <c r="DE10" s="44">
        <v>15.1</v>
      </c>
      <c r="DF10" s="50">
        <v>4.9287977806727605</v>
      </c>
      <c r="DG10" s="44">
        <v>5.3935501699306991</v>
      </c>
      <c r="DH10" s="44">
        <v>5.7466004887974922</v>
      </c>
      <c r="DI10" s="43">
        <v>6.1575205549753615</v>
      </c>
      <c r="DJ10" s="44">
        <v>6.4127754869133611</v>
      </c>
      <c r="DK10" s="44">
        <v>7.1354744242633039</v>
      </c>
      <c r="DL10" s="45">
        <v>7.130539794647631</v>
      </c>
      <c r="DM10" s="44">
        <v>7.4853845242837611</v>
      </c>
      <c r="DN10" s="44">
        <v>7.5791424869815476</v>
      </c>
      <c r="DO10" s="44">
        <v>7.8777324389990051</v>
      </c>
      <c r="DP10" s="44">
        <v>19.770953066392089</v>
      </c>
      <c r="DQ10" s="43">
        <v>19.850831198205988</v>
      </c>
      <c r="DR10" s="44">
        <v>19.404132761529556</v>
      </c>
      <c r="DS10" s="44">
        <v>20.048408652180367</v>
      </c>
      <c r="DT10" s="45">
        <v>19.378962849611533</v>
      </c>
      <c r="DU10" s="43">
        <v>19.100642784557937</v>
      </c>
      <c r="DV10" s="44">
        <v>18.718148368375278</v>
      </c>
      <c r="DW10" s="44">
        <v>17.681063518508214</v>
      </c>
      <c r="DX10" s="45">
        <v>17.859124106408842</v>
      </c>
      <c r="DY10" s="44">
        <v>18.533264908375905</v>
      </c>
      <c r="DZ10" s="44">
        <v>17.661740909934252</v>
      </c>
      <c r="EA10" s="44">
        <v>17.793543568403667</v>
      </c>
      <c r="EB10" s="44">
        <v>17.39880693586673</v>
      </c>
      <c r="EC10" s="43">
        <v>17.304960982345786</v>
      </c>
      <c r="ED10" s="44">
        <v>16.488400220484731</v>
      </c>
      <c r="EE10" s="44">
        <v>15.927452641010516</v>
      </c>
      <c r="EF10" s="45">
        <v>15.468256179126847</v>
      </c>
      <c r="EG10" s="44">
        <v>14.255916938238503</v>
      </c>
      <c r="EH10" s="44">
        <v>13.171755859306366</v>
      </c>
      <c r="EI10" s="44">
        <v>12.7383497796309</v>
      </c>
      <c r="EJ10" s="44">
        <v>11.944758442766485</v>
      </c>
      <c r="EK10" s="43">
        <v>10.984590856238171</v>
      </c>
      <c r="EL10" s="44">
        <v>10.347831660314764</v>
      </c>
      <c r="EM10" s="44">
        <v>10.032050751330953</v>
      </c>
      <c r="EN10" s="45">
        <v>11.730415845932184</v>
      </c>
      <c r="EO10" s="44">
        <v>11.805653207470666</v>
      </c>
      <c r="EP10" s="44">
        <v>12.289391356830253</v>
      </c>
      <c r="EQ10" s="44">
        <v>11.671822386148961</v>
      </c>
      <c r="ER10" s="44">
        <f>+([1]JUN15!$F$36+[1]JUN15!$F$43+[1]JUN15!$F$49)/ER$21*100</f>
        <v>11.927798495505115</v>
      </c>
      <c r="ES10" s="43">
        <f>+([1]SEP15!$E$35+[1]SEP15!$E$42+[1]SEP15!$E$48)/ES$21*100</f>
        <v>11.968764251162964</v>
      </c>
      <c r="ET10" s="44">
        <f>+([1]DEC15!$E$35+[1]DEC15!$E$42+[1]DEC15!$E$48)/ET$21*100</f>
        <v>12.480109815081489</v>
      </c>
      <c r="EU10" s="44">
        <f>+([4]MAR16!$E$35+[4]MAR16!$E$42+[4]MAR16!$E$48)/EU$21*100</f>
        <v>13.195167063238374</v>
      </c>
      <c r="EV10" s="45">
        <f>+([4]JUN16!$E$35+[4]JUN16!$E$42+[4]JUN16!$E$48)/EV$21*100</f>
        <v>13.649510905718461</v>
      </c>
      <c r="EW10" s="44">
        <f>+([4]SEP16!$E$35+[4]SEP16!$E$42+[4]SEP16!$E$48)/EW$21*100</f>
        <v>13.429388974535192</v>
      </c>
      <c r="EX10" s="44">
        <f>+([4]DEC16!$E$35+[4]DEC16!$E$42+[4]DEC16!$E$48)/EX$21*100</f>
        <v>13.728638308120903</v>
      </c>
      <c r="EY10" s="44">
        <f>+([5]MAR17!$E$35+[5]MAR17!$E$42+[5]MAR17!$E$48+[5]MAR17!$E$87+[5]MAR17!$E$89+[5]MAR17!$E$90+[5]MAR17!$E$93+[5]MAR17!$E$94)/EY$21*100</f>
        <v>14.745815181486796</v>
      </c>
      <c r="EZ10" s="44">
        <f>+([5]JUN17!$E$35+[5]JUN17!$E$42+[5]JUN17!$E$48+[5]JUN17!$E$87+[5]JUN17!$E$89+[5]JUN17!$E$90+[5]JUN17!$E$93+[5]JUN17!$E$94)/EZ$21*100</f>
        <v>14.799431804510954</v>
      </c>
      <c r="FA10" s="43">
        <f>+([5]SEP17!$E$35+[5]SEP17!$E$42+[5]SEP17!$E$48+[5]SEP17!$E$87+[5]SEP17!$E$89+[5]SEP17!$E$90+[5]SEP17!$E$93+[5]SEP17!$E$94)/FA$21*100</f>
        <v>15.184728503504708</v>
      </c>
      <c r="FB10" s="44">
        <f>+([5]DEC17!$E$35+[5]DEC17!$E$42+[5]DEC17!$E$48+[5]DEC17!$E$87+[5]DEC17!$E$89+[5]DEC17!$E$90+[5]DEC17!$E$93+[5]DEC17!$E$94)/FB$21*100</f>
        <v>15.829978343888465</v>
      </c>
      <c r="FC10" s="44">
        <f>+([3]MAR18!$E$35+[3]MAR18!$E$42+[3]MAR18!$E$48+[3]MAR18!$E$87+[3]MAR18!$E$89+[3]MAR18!$E$90+[3]MAR18!$E$93+[3]MAR18!$E$94)/FC$21*100</f>
        <v>16.134655591037479</v>
      </c>
      <c r="FD10" s="45">
        <f>+([3]JUN18!$E$35+[3]JUN18!$E$42+[3]JUN18!$E$48+[3]JUN18!$E$87+[3]JUN18!$E$89+[3]JUN18!$E$90+[3]JUN18!$E$93+[3]JUN18!$E$94)/FD$21*100</f>
        <v>12.483844098576245</v>
      </c>
      <c r="FE10" s="44">
        <f>+([3]SEP18!$E$35+[3]SEP18!$E$42+[3]SEP18!$E$48+[3]SEP18!$E$87+[3]SEP18!$E$89+[3]SEP18!$E$90+[3]SEP18!$E$93+[3]SEP18!$E$94)/FE$21*100</f>
        <v>13.246808918416372</v>
      </c>
      <c r="FF10" s="44">
        <f>+([3]DEC18!$E$35+[3]DEC18!$E$42+[3]DEC18!$E$48+[3]DEC18!$E$87+[3]DEC18!$E$89+[3]DEC18!$E$90+[3]DEC18!$E$93+[3]DEC18!$E$94+[3]DEC18!$E$95+[3]DEC18!$E$96+[3]DEC18!$E$107)/FF$21*100</f>
        <v>12.915029466658925</v>
      </c>
      <c r="FG10" s="44">
        <f>+([3]MAR19!$E$35+[3]MAR19!$E$42+[3]MAR19!$E$48+[3]MAR19!$E$87+[3]MAR19!$E$89+[3]MAR19!$E$90+[3]MAR19!$E$93+[3]MAR19!$E$94+[3]MAR19!$E$95+[3]MAR19!$E$96+[3]MAR19!$E$107)/FG$21*100</f>
        <v>16.543201492118687</v>
      </c>
      <c r="FH10" s="44">
        <f>+([3]JUN19!$E$35+[3]JUN19!$E$42+[3]JUN19!$E$48+[3]JUN19!$E$87+[3]JUN19!$E$89+[3]JUN19!$E$90+[3]JUN19!$E$93+[3]JUN19!$E$94+[3]JUN19!$E$95+[3]JUN19!$E$96+[3]JUN19!$E$107)/FH$21*100</f>
        <v>16.814133484391363</v>
      </c>
      <c r="FI10" s="43">
        <f>+([3]SEP19!$E$35+[3]SEP19!$E$42+[3]SEP19!$E$48+[3]SEP19!$E$87+[3]SEP19!$E$89+[3]SEP19!$E$90+[3]SEP19!$E$93+[3]SEP19!$E$94+[3]SEP19!$E$95+[3]SEP19!$E$96+[3]SEP19!$E$107)/FI$21*100</f>
        <v>17.065573045628124</v>
      </c>
      <c r="FJ10" s="44">
        <f>+([3]DEC19!$E$35+[3]DEC19!$E$42+[3]DEC19!$E$48+[3]DEC19!$E$87+[3]DEC19!$E$89+[3]DEC19!$E$90+[3]DEC19!$E$93+[3]DEC19!$E$94+[3]DEC19!$E$95+[3]DEC19!$E$96+[3]DEC19!$E$107)/FJ$21*100</f>
        <v>18.000289277268411</v>
      </c>
      <c r="FK10" s="44">
        <f>+([3]MAR20!$E$35+[3]MAR20!$E$42+[3]MAR20!$E$48+[3]MAR20!$E$87+[3]MAR20!$E$89+[3]MAR20!$E$90+[3]MAR20!$E$93+[3]MAR20!$E$94+[3]MAR20!$E$95+[3]MAR20!$E$96+[3]MAR20!$E$107)/FK$21*100</f>
        <v>16.949722845051809</v>
      </c>
      <c r="FL10" s="45">
        <f>+([3]JUN20!$E$35+[3]JUN20!$E$42+[3]JUN20!$E$48+[3]JUN20!$E$87+[3]JUN20!$E$89+[3]JUN20!$E$90+[3]JUN20!$E$93+[3]JUN20!$E$94+[3]JUN20!$E$95+[3]JUN20!$E$96+[3]JUN20!$E$107)/FL$21*100</f>
        <v>17.006416972611628</v>
      </c>
      <c r="FM10" s="44">
        <f>+([3]SEP20!E$35+[3]SEP20!E$42+[3]SEP20!E$48+[3]SEP20!E$95+[3]SEP20!E$96+[3]SEP20!E$107)/FM$21*100</f>
        <v>17.186919545731055</v>
      </c>
      <c r="FN10" s="44">
        <f>+([3]DEC20!E$35+[3]DEC20!E$42+[3]DEC20!E$48+[3]DEC20!E$95+[3]DEC20!E$96+[3]DEC20!E$107)/FN$21*100</f>
        <v>16.921156512134058</v>
      </c>
      <c r="FO10" s="47">
        <f>+([3]MAR21!E$35+[3]MAR21!E$42+[3]MAR21!E$48+[3]MAR21!E$95+[3]MAR21!E$96+[3]MAR21!E$107)/FO$21*100</f>
        <v>16.610186805762144</v>
      </c>
      <c r="FP10" s="47">
        <f>+([3]JUN21!E$35+[3]JUN21!E$42+[3]JUN21!E$48+[3]JUN21!E$95+[3]JUN21!E$96+[3]JUN21!E$107)/FP$21*100</f>
        <v>16.056751624092069</v>
      </c>
      <c r="FQ10" s="46">
        <f>+([3]SEP21!E$35+[3]SEP21!E$42+[3]SEP21!E$48+[3]SEP21!E$95+[3]SEP21!E$96+[3]SEP21!E$107)/FQ$21*100</f>
        <v>15.944658553638618</v>
      </c>
      <c r="FR10" s="47">
        <f>+([3]DEC21!$E35+[3]DEC21!$E42+[3]DEC21!$E48+[3]DEC21!$E95+[3]DEC21!$E96+[3]DEC21!$E107)/FR$21*100</f>
        <v>15.850866598368698</v>
      </c>
      <c r="FS10" s="47">
        <f>+([3]MAR22!$E35+[3]MAR22!$E42+[3]MAR22!$E48+[3]MAR22!$E95+[3]MAR22!$E96+[3]MAR22!$E107)/FS$21*100</f>
        <v>15.804803137951076</v>
      </c>
      <c r="FT10" s="48">
        <f>+([3]JUN22!$E35+[3]JUN22!$E42+[3]JUN22!$E48+[3]JUN22!$E95+[3]JUN22!$E96+[3]JUN22!$E107)/FT$21*100</f>
        <v>15.643925535843811</v>
      </c>
      <c r="FU10" s="47">
        <f>+([3]SEP22!$E35+[3]SEP22!$E42+[3]SEP22!$E48+[3]SEP22!$E95+[3]SEP22!$E96+[3]SEP22!$E107)/FU$21*100</f>
        <v>15.08817045719368</v>
      </c>
      <c r="FV10" s="47">
        <f>+([3]DEC22!$E35+[3]DEC22!$E42+[3]DEC22!$E48+[3]DEC22!$E95+[3]DEC22!$E96+[3]DEC22!$E107)/FV$21*100</f>
        <v>14.933747278152399</v>
      </c>
      <c r="FW10" s="47">
        <f>+([3]MAR23!$E35+[3]MAR23!$E42+[3]MAR23!$E48+[3]MAR23!$E95+[3]MAR23!$E96+[3]MAR23!$E107)/FW$21*100</f>
        <v>14.709299215204194</v>
      </c>
      <c r="FX10" s="47">
        <f>+([3]JUN23!$E35+[3]JUN23!$E42+[3]JUN23!$E48+[3]JUN23!$E95+[3]JUN23!$E96+[3]JUN23!$E107)/FX$21*100</f>
        <v>14.675629751264513</v>
      </c>
      <c r="FY10" s="46">
        <f>+([3]SEP23!$E35+[3]SEP23!$E42+[3]SEP23!$E48+[3]SEP23!$E95+[3]SEP23!$E96+[3]SEP23!$E107)/FY$21*100</f>
        <v>14.322076424830211</v>
      </c>
      <c r="FZ10" s="47">
        <f>+([3]DEC23!$E35+[3]DEC23!$E42+[3]DEC23!$E48+[3]DEC23!$E95+[3]DEC23!$E96+[3]DEC23!$E107)/FZ$21*100</f>
        <v>13.860771162975144</v>
      </c>
      <c r="GA10" s="47">
        <v>13.781347523831094</v>
      </c>
      <c r="GB10" s="48">
        <v>13.781347167060181</v>
      </c>
      <c r="GC10" s="46">
        <v>16.045778886579811</v>
      </c>
      <c r="GD10" s="47">
        <v>16.238963589152846</v>
      </c>
      <c r="GE10" s="47">
        <v>15.47632379843157</v>
      </c>
      <c r="GF10" s="47">
        <v>15.674856881171015</v>
      </c>
      <c r="GG10" s="46">
        <v>15.734921259264329</v>
      </c>
      <c r="GH10" s="48">
        <v>15.055883934474569</v>
      </c>
      <c r="GI10" s="32"/>
    </row>
    <row r="11" spans="1:195" ht="12" customHeight="1" x14ac:dyDescent="0.2">
      <c r="A11" s="16"/>
      <c r="B11" s="51" t="s">
        <v>44</v>
      </c>
      <c r="C11" s="43">
        <v>4.8474697218973617</v>
      </c>
      <c r="D11" s="44">
        <v>4.5295928169538708</v>
      </c>
      <c r="E11" s="44">
        <v>4.7955490528261198</v>
      </c>
      <c r="F11" s="45">
        <v>4.6318424945942871</v>
      </c>
      <c r="G11" s="44">
        <v>4.6167070262676297</v>
      </c>
      <c r="H11" s="44">
        <v>4.3984769140955162</v>
      </c>
      <c r="I11" s="44">
        <v>4.7331215181808002</v>
      </c>
      <c r="J11" s="44">
        <v>4.7835952172545948</v>
      </c>
      <c r="K11" s="43">
        <v>5.0772066352652061</v>
      </c>
      <c r="L11" s="44">
        <v>5.228174363678793</v>
      </c>
      <c r="M11" s="44">
        <v>5.4284994250972618</v>
      </c>
      <c r="N11" s="45">
        <v>5.7842558444446146</v>
      </c>
      <c r="O11" s="44">
        <v>6.4098946934978391</v>
      </c>
      <c r="P11" s="44">
        <v>6.5974917885936097</v>
      </c>
      <c r="Q11" s="44">
        <v>7.1429104449767538</v>
      </c>
      <c r="R11" s="44">
        <v>7.3372226717199673</v>
      </c>
      <c r="S11" s="43">
        <v>7.1836497642324773</v>
      </c>
      <c r="T11" s="44">
        <v>7.1206465600116688</v>
      </c>
      <c r="U11" s="44">
        <v>7.1997741649878755</v>
      </c>
      <c r="V11" s="45">
        <v>7.5058216376109268</v>
      </c>
      <c r="W11" s="44">
        <v>7.5699054764431493</v>
      </c>
      <c r="X11" s="44">
        <v>7.7133986772612646</v>
      </c>
      <c r="Y11" s="44">
        <v>7.6494462962524432</v>
      </c>
      <c r="Z11" s="44">
        <v>7.6738564406579552</v>
      </c>
      <c r="AA11" s="43">
        <v>7.3368663561284739</v>
      </c>
      <c r="AB11" s="44">
        <v>7.1186217310728273</v>
      </c>
      <c r="AC11" s="44">
        <v>7.5080599137206452</v>
      </c>
      <c r="AD11" s="45">
        <v>7.3493771160407322</v>
      </c>
      <c r="AE11" s="43">
        <v>6.8858233225725147</v>
      </c>
      <c r="AF11" s="44">
        <v>6.7083968503215017</v>
      </c>
      <c r="AG11" s="44">
        <v>6.5496527459402225</v>
      </c>
      <c r="AH11" s="45">
        <v>6.7308388484424482</v>
      </c>
      <c r="AI11" s="44">
        <v>6.4809882953248428</v>
      </c>
      <c r="AJ11" s="44">
        <v>6.707821477661378</v>
      </c>
      <c r="AK11" s="44">
        <v>7.2342387888077937</v>
      </c>
      <c r="AL11" s="44">
        <v>7.4919425575037515</v>
      </c>
      <c r="AM11" s="43">
        <v>7.3099118973113537</v>
      </c>
      <c r="AN11" s="44">
        <v>7.3661597419696774</v>
      </c>
      <c r="AO11" s="44">
        <v>7.2373572386292651</v>
      </c>
      <c r="AP11" s="45">
        <v>7.1439306556422224</v>
      </c>
      <c r="AQ11" s="44">
        <v>7.2830972698426626</v>
      </c>
      <c r="AR11" s="44">
        <v>7.4359157496076271</v>
      </c>
      <c r="AS11" s="44">
        <v>7.289897860694408</v>
      </c>
      <c r="AT11" s="44">
        <v>7.5383651998893741</v>
      </c>
      <c r="AU11" s="43">
        <v>6.8114096490379454</v>
      </c>
      <c r="AV11" s="44">
        <v>7.3600526914497273</v>
      </c>
      <c r="AW11" s="44">
        <v>6.648192777353831</v>
      </c>
      <c r="AX11" s="45">
        <v>6.29496128642851</v>
      </c>
      <c r="AY11" s="44">
        <v>6.2986994298089805</v>
      </c>
      <c r="AZ11" s="44">
        <v>7.6643153578373813</v>
      </c>
      <c r="BA11" s="44">
        <v>7.3652607153085459</v>
      </c>
      <c r="BB11" s="44">
        <f>+[1]JUN15!$G$113/BB21*100</f>
        <v>7.3004158063318032</v>
      </c>
      <c r="BC11" s="43">
        <f>+[1]SEP15!$F$112/BC21*100</f>
        <v>7.2508684017457412</v>
      </c>
      <c r="BD11" s="44">
        <f>+[1]DEC15!$F$112/BD21*100</f>
        <v>7.6291791202669339</v>
      </c>
      <c r="BE11" s="44">
        <f>+[4]MAR16!$F$112/BE21*100</f>
        <v>7.1742424500617519</v>
      </c>
      <c r="BF11" s="45">
        <f>+[4]JUN16!$F$112/BF21*100</f>
        <v>7.5816217644192818</v>
      </c>
      <c r="BG11" s="43">
        <f>+[4]SEP16!$F$112/BG21*100</f>
        <v>8.0656092160048498</v>
      </c>
      <c r="BH11" s="44">
        <f>+[4]DEC16!$F$112/BH21*100</f>
        <v>8.4083543014954252</v>
      </c>
      <c r="BI11" s="44">
        <f>+[5]MAR17!$F$112/'A6'!BI21*100</f>
        <v>9.828002934697281</v>
      </c>
      <c r="BJ11" s="45">
        <f>+[5]JUN17!$F$112/'A6'!BJ21*100</f>
        <v>10.368772846251181</v>
      </c>
      <c r="BK11" s="44">
        <f>+[5]SEP17!$F$112/'A6'!BK21*100</f>
        <v>10.916602083417965</v>
      </c>
      <c r="BL11" s="44">
        <f>+[5]DEC17!$F$112/'A6'!BL21*100</f>
        <v>11.255015754404884</v>
      </c>
      <c r="BM11" s="44">
        <f>+[3]MAR18!$F$112/'A6'!BM21*100</f>
        <v>10.318640746055484</v>
      </c>
      <c r="BN11" s="45">
        <f>+[3]JUN18!$F$112/'A6'!BN21*100</f>
        <v>6.7909629694286586</v>
      </c>
      <c r="BO11" s="44">
        <f>+[3]SEP18!$F$112/'A6'!BO21*100</f>
        <v>6.1787315446563653</v>
      </c>
      <c r="BP11" s="44">
        <f>+[3]DEC18!$F$112/'A6'!BP21*100</f>
        <v>6.4314116968699961</v>
      </c>
      <c r="BQ11" s="44">
        <f>+[3]MAR19!F112/'A6'!BQ21*100</f>
        <v>8.4156407014635395</v>
      </c>
      <c r="BR11" s="45">
        <f>+[3]JUN19!F112/'A6'!BR21*100</f>
        <v>8.001990153326096</v>
      </c>
      <c r="BS11" s="43">
        <f>+[3]SEP19!$F$112/'A6'!BS21*100</f>
        <v>7.7910781560933744</v>
      </c>
      <c r="BT11" s="44">
        <f>+[3]DEC19!$F$112/'A6'!BT21*100</f>
        <v>9.2441333768404714</v>
      </c>
      <c r="BU11" s="44">
        <f>+[3]MAR20!$F$112/'A6'!BU21*100</f>
        <v>8.866861143294761</v>
      </c>
      <c r="BV11" s="44">
        <f>+[3]JUN20!$F$116/'A6'!BV21*100</f>
        <v>8.9195732188937864</v>
      </c>
      <c r="BW11" s="43">
        <f>+[3]SEP20!$F$116/'A6'!BW21*100</f>
        <v>8.910984807415204</v>
      </c>
      <c r="BX11" s="44">
        <f>+[3]DEC20!$F$116/'A6'!BX21*100</f>
        <v>9.0097499510496935</v>
      </c>
      <c r="BY11" s="44">
        <f>+[3]MAR21!F116/'A6'!$BY$21*100</f>
        <v>8.7423482156319938</v>
      </c>
      <c r="BZ11" s="45">
        <f>+[3]JUN21!F116/'A6'!$BZ$21*100</f>
        <v>8.0331981755378852</v>
      </c>
      <c r="CA11" s="43">
        <f>+[3]SEP21!F116/'A6'!$CA$21*100</f>
        <v>7.9039160363492647</v>
      </c>
      <c r="CB11" s="44">
        <f>+[3]DEC21!F116/'A6'!$CB$21*100</f>
        <v>8.1385899996538331</v>
      </c>
      <c r="CC11" s="44">
        <f>+[3]MAR22!F116/'A6'!$CC$21*100</f>
        <v>8.1555867308142691</v>
      </c>
      <c r="CD11" s="45">
        <f>+[3]JUN22!F116/'A6'!$CD$21*100</f>
        <v>7.5268741463064739</v>
      </c>
      <c r="CE11" s="43">
        <f>+[3]SEP22!F116/'A6'!$CE$21*100</f>
        <v>7.2729662290083708</v>
      </c>
      <c r="CF11" s="44">
        <f>+[3]DEC22!F116/'A6'!$CF$21*100</f>
        <v>7.1689972813404852</v>
      </c>
      <c r="CG11" s="44">
        <f>+[3]MAR23!F284/'A6'!$CG$21*100</f>
        <v>7.0341367087143292</v>
      </c>
      <c r="CH11" s="44">
        <f>+[3]JUN23!F284/'A6'!$CH$21*100</f>
        <v>6.9488936709172053</v>
      </c>
      <c r="CI11" s="43">
        <f>+[3]SEP23!F$284/'A6'!$CI$21*100</f>
        <v>6.6165598379296613</v>
      </c>
      <c r="CJ11" s="44">
        <f>+[3]DEC23!F$284/'A6'!$CJ$21*100</f>
        <v>6.5987771661431989</v>
      </c>
      <c r="CK11" s="44">
        <v>6.949828504223805</v>
      </c>
      <c r="CL11" s="44">
        <v>7.0954270123604113</v>
      </c>
      <c r="CM11" s="43">
        <v>7.1815444030323219</v>
      </c>
      <c r="CN11" s="44">
        <v>7.2367042631631904</v>
      </c>
      <c r="CO11" s="44">
        <v>7.5493463825467781</v>
      </c>
      <c r="CP11" s="44">
        <v>7.8720732549843904</v>
      </c>
      <c r="CQ11" s="43">
        <v>6.7492936433174515</v>
      </c>
      <c r="CR11" s="45">
        <v>6.7655571104754149</v>
      </c>
      <c r="CS11" s="44">
        <v>1.2722372354589924</v>
      </c>
      <c r="CT11" s="44">
        <v>1.3758644573881273</v>
      </c>
      <c r="CU11" s="44">
        <v>1.4283509723911958</v>
      </c>
      <c r="CV11" s="45">
        <v>1.4575101473929006</v>
      </c>
      <c r="CW11" s="44">
        <v>1.4144442889288444</v>
      </c>
      <c r="CX11" s="44">
        <v>1.5225575377813185</v>
      </c>
      <c r="CY11" s="44">
        <v>1.6391942377881372</v>
      </c>
      <c r="CZ11" s="44">
        <v>1.7459616785636098</v>
      </c>
      <c r="DA11" s="43">
        <v>2.0451796743503339</v>
      </c>
      <c r="DB11" s="44">
        <v>2.1492554989718022</v>
      </c>
      <c r="DC11" s="44">
        <v>7.7</v>
      </c>
      <c r="DD11" s="45">
        <v>8.3000000000000007</v>
      </c>
      <c r="DE11" s="44">
        <v>9.1999999999999993</v>
      </c>
      <c r="DF11" s="50">
        <v>3.2707622298065981</v>
      </c>
      <c r="DG11" s="44">
        <v>3.4277731721234694</v>
      </c>
      <c r="DH11" s="44">
        <v>3.5749148552089944</v>
      </c>
      <c r="DI11" s="43">
        <v>3.8126742821459718</v>
      </c>
      <c r="DJ11" s="44">
        <v>3.9544327329234901</v>
      </c>
      <c r="DK11" s="44">
        <v>4.2222485402468388</v>
      </c>
      <c r="DL11" s="45">
        <v>4.4362320244901179</v>
      </c>
      <c r="DM11" s="44">
        <v>4.529989987187907</v>
      </c>
      <c r="DN11" s="44">
        <v>4.6161217041160194</v>
      </c>
      <c r="DO11" s="44">
        <v>4.6440247915791888</v>
      </c>
      <c r="DP11" s="44">
        <v>10.955062672704539</v>
      </c>
      <c r="DQ11" s="43">
        <v>10.739868706209531</v>
      </c>
      <c r="DR11" s="44">
        <v>10.509908882363463</v>
      </c>
      <c r="DS11" s="44">
        <v>10.741672028906596</v>
      </c>
      <c r="DT11" s="45">
        <v>10.577716012815793</v>
      </c>
      <c r="DU11" s="43">
        <v>10.802368301321044</v>
      </c>
      <c r="DV11" s="44">
        <v>10.631309108861718</v>
      </c>
      <c r="DW11" s="44">
        <v>10.650898546650932</v>
      </c>
      <c r="DX11" s="45">
        <v>10.582067163872708</v>
      </c>
      <c r="DY11" s="44">
        <v>10.572424742157077</v>
      </c>
      <c r="DZ11" s="44">
        <v>10.760296966916602</v>
      </c>
      <c r="EA11" s="44">
        <v>10.906450176790255</v>
      </c>
      <c r="EB11" s="44">
        <v>10.853156975158452</v>
      </c>
      <c r="EC11" s="43">
        <v>10.460886525521326</v>
      </c>
      <c r="ED11" s="44">
        <v>10.245461792526701</v>
      </c>
      <c r="EE11" s="44">
        <v>10.659085777622696</v>
      </c>
      <c r="EF11" s="45">
        <v>10.605531292846011</v>
      </c>
      <c r="EG11" s="44">
        <v>10.536482140437702</v>
      </c>
      <c r="EH11" s="44">
        <v>10.158034365227167</v>
      </c>
      <c r="EI11" s="44">
        <v>10.208684374324504</v>
      </c>
      <c r="EJ11" s="44">
        <v>9.9928399640162304</v>
      </c>
      <c r="EK11" s="43">
        <v>9.8790577255431362</v>
      </c>
      <c r="EL11" s="44">
        <v>9.8868895115294375</v>
      </c>
      <c r="EM11" s="44">
        <v>9.344907588725766</v>
      </c>
      <c r="EN11" s="45">
        <v>8.930605370830671</v>
      </c>
      <c r="EO11" s="44">
        <v>8.607001685235689</v>
      </c>
      <c r="EP11" s="44">
        <v>10.568028950175993</v>
      </c>
      <c r="EQ11" s="44">
        <v>9.8427297283438726</v>
      </c>
      <c r="ER11" s="44">
        <f>+([1]JUN15!$G$36+[1]JUN15!$G$43+[1]JUN15!$G$49)/ER$21*100</f>
        <v>10.508042102508545</v>
      </c>
      <c r="ES11" s="43">
        <f>+([1]SEP15!$F$35+[1]SEP15!$F$42+[1]SEP15!$F$48)/ES$21*100</f>
        <v>11.050762150580963</v>
      </c>
      <c r="ET11" s="44">
        <f>+([1]DEC15!$F$35+[1]DEC15!$F$42+[1]DEC15!$F$48)/ET$21*100</f>
        <v>8.7739118983579587</v>
      </c>
      <c r="EU11" s="44">
        <f>+([4]MAR16!$F$35+[4]MAR16!$F$42+[4]MAR16!$F$48)/EU$21*100</f>
        <v>8.4102860138849849</v>
      </c>
      <c r="EV11" s="45">
        <f>+([4]JUN16!$F$35+[4]JUN16!$F$42+[4]JUN16!$F$48)/EV$21*100</f>
        <v>8.9194226909188998</v>
      </c>
      <c r="EW11" s="44">
        <f>+([4]SEP16!$F$35+[4]SEP16!$F$42+[4]SEP16!$F$48)/EW$21*100</f>
        <v>10.099948512276658</v>
      </c>
      <c r="EX11" s="44">
        <f>+([4]DEC16!$F$35+[4]DEC16!$F$42+[4]DEC16!$F$48)/EX$21*100</f>
        <v>10.553899817826059</v>
      </c>
      <c r="EY11" s="44">
        <f>+([5]MAR17!$F$35+[5]MAR17!$F$42+[5]MAR17!$F$48+[5]MAR17!$F$87+[5]MAR17!$F$89+[5]MAR17!$F$90+[5]MAR17!$F$93+[5]MAR17!$F$94)/EY$21*100</f>
        <v>11.131658991711411</v>
      </c>
      <c r="EZ11" s="44">
        <f>+([5]JUN17!$F$35+[5]JUN17!$F$42+[5]JUN17!$F$48+[5]JUN17!$F$87+[5]JUN17!$F$89+[5]JUN17!$F$90+[5]JUN17!$F$93+[5]JUN17!$F$94)/EZ$21*100</f>
        <v>11.005715050043083</v>
      </c>
      <c r="FA11" s="43">
        <f>+([5]SEP17!$F$35+[5]SEP17!$F$42+[5]SEP17!$F$48+[5]SEP17!$F$87+[5]SEP17!$F$89+[5]SEP17!$F$90+[5]SEP17!$F$93+[5]SEP17!$F$94)/FA$21*100</f>
        <v>11.370715793974664</v>
      </c>
      <c r="FB11" s="44">
        <f>+([5]DEC17!$F$35+[5]DEC17!$F$42+[5]DEC17!$F$48+[5]DEC17!$F$87+[5]DEC17!$F$89+[5]DEC17!$F$90+[5]DEC17!$F$93+[5]DEC17!$F$94)/FB$21*100</f>
        <v>12.293220938647593</v>
      </c>
      <c r="FC11" s="44">
        <f>+([3]MAR18!$F$35+[3]MAR18!$F$42+[3]MAR18!$F$48+[3]MAR18!$F$87+[3]MAR18!$F$89+[3]MAR18!$F$90+[3]MAR18!$F$93+[3]MAR18!$F$94)/FC$21*100</f>
        <v>12.056007004048007</v>
      </c>
      <c r="FD11" s="45">
        <f>+([3]JUN18!$F$35+[3]JUN18!$F$42+[3]JUN18!$F$48+[3]JUN18!$F$87+[3]JUN18!$F$89+[3]JUN18!$F$90+[3]JUN18!$F$93+[3]JUN18!$F$94)/FD$21*100</f>
        <v>9.6965746068438907</v>
      </c>
      <c r="FE11" s="44">
        <f>+([3]SEP18!$F$35+[3]SEP18!$F$42+[3]SEP18!$F$48+[3]SEP18!$F$87+[3]SEP18!$F$89+[3]SEP18!$F$90+[3]SEP18!$F$93+[3]SEP18!$F$94)/FE$21*100</f>
        <v>9.5331956711500165</v>
      </c>
      <c r="FF11" s="44">
        <f>+([3]DEC18!$F$35+[3]DEC18!$F$42+[3]DEC18!$F$48+[3]DEC18!$F$87+[3]DEC18!$F$89+[3]DEC18!$F$90+[3]DEC18!$F$93+[3]DEC18!$F$94+[3]DEC18!$F$95+[3]DEC18!$F$96+[3]DEC18!$F$107)/FF$21*100</f>
        <v>9.4938048047051797</v>
      </c>
      <c r="FG11" s="44">
        <f>+([3]MAR19!$F$35+[3]MAR19!$F$42+[3]MAR19!$F$48+[3]MAR19!$F$87+[3]MAR19!$F$89+[3]MAR19!$F$90+[3]MAR19!$F$93+[3]MAR19!$F$94+[3]MAR19!$F$95+[3]MAR19!$F$96+[3]MAR19!$F$107)/FG$21*100</f>
        <v>12.009395428139538</v>
      </c>
      <c r="FH11" s="44">
        <f>+([3]JUN19!$F$35+[3]JUN19!$F$42+[3]JUN19!$F$48+[3]JUN19!$F$87+[3]JUN19!$F$89+[3]JUN19!$F$90+[3]JUN19!$F$93+[3]JUN19!$F$94+[3]JUN19!$F$95+[3]JUN19!$F$96+[3]JUN19!$F$107)/FH$21*100</f>
        <v>11.777629966824287</v>
      </c>
      <c r="FI11" s="43">
        <f>+([3]SEP19!$F$35+[3]SEP19!$F$42+[3]SEP19!$F$48+[3]SEP19!$F$87+[3]SEP19!$F$89+[3]SEP19!$F$90+[3]SEP19!$F$93+[3]SEP19!$F$94+[3]SEP19!$F$95+[3]SEP19!$F$96+[3]SEP19!$F$107)/FI$21*100</f>
        <v>11.703315750614394</v>
      </c>
      <c r="FJ11" s="44">
        <f>+([3]DEC19!$F$35+[3]DEC19!$F$42+[3]DEC19!$F$48+[3]DEC19!$F$87+[3]DEC19!$F$89+[3]DEC19!$F$90+[3]DEC19!$F$93+[3]DEC19!$F$94+[3]DEC19!$F$95+[3]DEC19!$F$96+[3]DEC19!$F$107)/FJ$21*100</f>
        <v>13.202332931881491</v>
      </c>
      <c r="FK11" s="44">
        <f>+([3]MAR20!$F$35+[3]MAR20!$F$42+[3]MAR20!$F$48+[3]MAR20!$F$87+[3]MAR20!$F$89+[3]MAR20!$F$90+[3]MAR20!$F$93+[3]MAR20!$F$94+[3]MAR20!$F$95+[3]MAR20!$F$96+[3]MAR20!$F$107)/FK$21*100</f>
        <v>12.992023028094584</v>
      </c>
      <c r="FL11" s="45">
        <f>+([3]JUN20!$F$35+[3]JUN20!$F$42+[3]JUN20!$F$48+[3]JUN20!$F$87+[3]JUN20!$F$89+[3]JUN20!$F$90+[3]JUN20!$F$93+[3]JUN20!$F$94+[3]JUN20!$F$95+[3]JUN20!$F$96+[3]JUN20!$F$107)/FL$21*100</f>
        <v>13.009034855869894</v>
      </c>
      <c r="FM11" s="44">
        <f>+([3]SEP20!F$35+[3]SEP20!F$42+[3]SEP20!F$48+[3]SEP20!F$95+[3]SEP20!F$96+[3]SEP20!F$107)/FM$21*100</f>
        <v>13.023210407849636</v>
      </c>
      <c r="FN11" s="44">
        <f>+([3]DEC20!F$35+[3]DEC20!F$42+[3]DEC20!F$48+[3]DEC20!F$95+[3]DEC20!F$96+[3]DEC20!F$107)/FN$21*100</f>
        <v>12.346423365617664</v>
      </c>
      <c r="FO11" s="47">
        <f>+([3]MAR21!F$35+[3]MAR21!F$42+[3]MAR21!F$48+[3]MAR21!F$95+[3]MAR21!F$96+[3]MAR21!F$107)/FO$21*100</f>
        <v>12.48860530658153</v>
      </c>
      <c r="FP11" s="47">
        <f>+([3]JUN21!F$35+[3]JUN21!F$42+[3]JUN21!F$48+[3]JUN21!F$95+[3]JUN21!F$96+[3]JUN21!F$107)/FP$21*100</f>
        <v>12.250027962594761</v>
      </c>
      <c r="FQ11" s="46">
        <f>+([3]SEP21!F$35+[3]SEP21!F$42+[3]SEP21!F$48+[3]SEP21!F$95+[3]SEP21!F$96+[3]SEP21!F$107)/FQ$21*100</f>
        <v>11.871043755666753</v>
      </c>
      <c r="FR11" s="47">
        <f>+([3]DEC21!$F35+[3]SEP21!$F42+[3]DEC21!$F48+[3]DEC21!$F95+[3]DEC21!$F96+[3]DEC21!$F107)/FR$21*100</f>
        <v>10.852803711657041</v>
      </c>
      <c r="FS11" s="47">
        <f>+([3]MAR22!$F35+[3]MAR22!$F42+[3]MAR22!$F48+[3]MAR22!$F95+[3]MAR22!$F96+[3]MAR22!$F107)/FS$21*100</f>
        <v>10.744800465574766</v>
      </c>
      <c r="FT11" s="48">
        <f>+([3]JUN22!$F35+[3]JUN22!$F42+[3]JUN22!$F48+[3]JUN22!$F95+[3]JUN22!$F96+[3]JUN22!$F107)/FT$21*100</f>
        <v>10.54948486958968</v>
      </c>
      <c r="FU11" s="47">
        <f>+([3]SEP22!$F35+[3]SEP22!$F42+[3]SEP22!$F48+[3]SEP22!$F95+[3]SEP22!$F96+[3]SEP22!$F107)/FU$21*100</f>
        <v>10.602782456943968</v>
      </c>
      <c r="FV11" s="47">
        <f>+([3]DEC22!$F35+[3]DEC22!$F42+[3]DEC22!$F48+[3]DEC22!$F95+[3]DEC22!$F96+[3]DEC22!$F107)/FV$21*100</f>
        <v>10.151241463162458</v>
      </c>
      <c r="FW11" s="47">
        <f>+([3]MAR23!$F35+[3]MAR23!$F42+[3]MAR23!$F48+[3]MAR23!$F95+[3]MAR23!$F96+[3]MAR23!$F107)/FW$21*100</f>
        <v>10.25371727461158</v>
      </c>
      <c r="FX11" s="47">
        <f>+([3]JUN23!$F35+[3]JUN23!$F42+[3]JUN23!$F48+[3]JUN23!$F95+[3]JUN23!$F96+[3]JUN23!$F107)/FX$21*100</f>
        <v>10.417335579737117</v>
      </c>
      <c r="FY11" s="46">
        <f>+([3]SEP23!$F35+[3]SEP23!$F42+[3]SEP23!$F48+[3]SEP23!$F95+[3]SEP23!$F96+[3]SEP23!$F107)/FY$21*100</f>
        <v>10.861719821160248</v>
      </c>
      <c r="FZ11" s="47">
        <f>+([3]DEC23!$F35+[3]DEC23!$F42+[3]DEC23!$F48+[3]DEC23!$F95+[3]DEC23!$F96+[3]DEC23!$F107)/FZ$21*100</f>
        <v>10.930223444666755</v>
      </c>
      <c r="GA11" s="47">
        <v>11.032428501128887</v>
      </c>
      <c r="GB11" s="48">
        <v>11.032428215521866</v>
      </c>
      <c r="GC11" s="46">
        <v>11.186030121510262</v>
      </c>
      <c r="GD11" s="47">
        <v>10.792582373325411</v>
      </c>
      <c r="GE11" s="47">
        <v>10.510058085746447</v>
      </c>
      <c r="GF11" s="47">
        <v>10.974668990073821</v>
      </c>
      <c r="GG11" s="46">
        <v>10.73677531176539</v>
      </c>
      <c r="GH11" s="48">
        <v>10.495640043074479</v>
      </c>
      <c r="GI11" s="32"/>
    </row>
    <row r="12" spans="1:195" ht="12" customHeight="1" x14ac:dyDescent="0.2">
      <c r="A12" s="16"/>
      <c r="B12" s="51" t="s">
        <v>45</v>
      </c>
      <c r="C12" s="43"/>
      <c r="D12" s="44"/>
      <c r="E12" s="44"/>
      <c r="F12" s="45">
        <v>0.60695724744888291</v>
      </c>
      <c r="G12" s="44">
        <v>1.2884263452686839</v>
      </c>
      <c r="H12" s="44">
        <v>1.7966837157022488</v>
      </c>
      <c r="I12" s="44">
        <v>2.389378245033968</v>
      </c>
      <c r="J12" s="44">
        <v>2.4712550882530402</v>
      </c>
      <c r="K12" s="43">
        <v>2.8244931394634443</v>
      </c>
      <c r="L12" s="44">
        <v>3.6026684048314541</v>
      </c>
      <c r="M12" s="44">
        <v>3.7856951597914605</v>
      </c>
      <c r="N12" s="45">
        <v>4.0215299448716868</v>
      </c>
      <c r="O12" s="44">
        <v>4.3807809914519495</v>
      </c>
      <c r="P12" s="44">
        <v>4.5573305464317713</v>
      </c>
      <c r="Q12" s="44">
        <v>4.576626594133141</v>
      </c>
      <c r="R12" s="44">
        <v>4.5373248733126088</v>
      </c>
      <c r="S12" s="43">
        <v>4.5376605777341439</v>
      </c>
      <c r="T12" s="44">
        <v>5.1541812250959707</v>
      </c>
      <c r="U12" s="44">
        <v>4.8952305185223199</v>
      </c>
      <c r="V12" s="45">
        <v>5.1626911699918177</v>
      </c>
      <c r="W12" s="44">
        <v>5.3135566030751002</v>
      </c>
      <c r="X12" s="44">
        <v>5.2689489460912586</v>
      </c>
      <c r="Y12" s="44">
        <v>5.7774291719539939</v>
      </c>
      <c r="Z12" s="44">
        <v>6.2939192261911829</v>
      </c>
      <c r="AA12" s="43">
        <v>6.5884947982360371</v>
      </c>
      <c r="AB12" s="44">
        <v>6.4065893335163713</v>
      </c>
      <c r="AC12" s="44">
        <v>6.5654970378277886</v>
      </c>
      <c r="AD12" s="45">
        <v>6.9556987673041482</v>
      </c>
      <c r="AE12" s="43">
        <v>6.7943663718442613</v>
      </c>
      <c r="AF12" s="44">
        <v>7.8275852846898264</v>
      </c>
      <c r="AG12" s="44">
        <v>8.1686194856885823</v>
      </c>
      <c r="AH12" s="45">
        <v>8.4921074488214323</v>
      </c>
      <c r="AI12" s="44">
        <v>8.6703220464158619</v>
      </c>
      <c r="AJ12" s="44">
        <v>8.8593648503640843</v>
      </c>
      <c r="AK12" s="44">
        <v>9.3948618134672603</v>
      </c>
      <c r="AL12" s="44">
        <v>9.7191924809935664</v>
      </c>
      <c r="AM12" s="43">
        <v>9.8215733866429993</v>
      </c>
      <c r="AN12" s="44">
        <v>9.4384263930700207</v>
      </c>
      <c r="AO12" s="44">
        <v>9.4101191087525766</v>
      </c>
      <c r="AP12" s="45">
        <v>8.9435035345979443</v>
      </c>
      <c r="AQ12" s="44">
        <v>8.8697250855342187</v>
      </c>
      <c r="AR12" s="44">
        <v>8.9672166273837597</v>
      </c>
      <c r="AS12" s="44">
        <v>9.5844354541700056</v>
      </c>
      <c r="AT12" s="44">
        <v>8.9683135036438966</v>
      </c>
      <c r="AU12" s="43">
        <v>8.4378879507638498</v>
      </c>
      <c r="AV12" s="44">
        <v>8.0967923519108371</v>
      </c>
      <c r="AW12" s="44">
        <v>10.47434694533969</v>
      </c>
      <c r="AX12" s="45">
        <v>11.081485911535459</v>
      </c>
      <c r="AY12" s="44">
        <v>8.7887337872995683</v>
      </c>
      <c r="AZ12" s="44">
        <v>8.6276756083039565</v>
      </c>
      <c r="BA12" s="44">
        <v>8.2126579548981287</v>
      </c>
      <c r="BB12" s="44">
        <f>+[1]JUN15!$H$113/BB21*100</f>
        <v>8.36995192440118</v>
      </c>
      <c r="BC12" s="43">
        <f>+[1]SEP15!$G$112/BC21*100</f>
        <v>8.4529282377915642</v>
      </c>
      <c r="BD12" s="44">
        <f>+[1]DEC15!$G$112/BD21*100</f>
        <v>7.9175198273751333</v>
      </c>
      <c r="BE12" s="44">
        <f>+[4]MAR16!$G$112/BE21*100</f>
        <v>8.2130384689188851</v>
      </c>
      <c r="BF12" s="45">
        <f>+[4]JUN16!$G$112/BF21*100</f>
        <v>8.0768311383281866</v>
      </c>
      <c r="BG12" s="43">
        <f>+[4]SEP16!$G$112/BG21*100</f>
        <v>8.4080730457385933</v>
      </c>
      <c r="BH12" s="44">
        <f>+[4]DEC16!$G$112/BH21*100</f>
        <v>8.2358070222687711</v>
      </c>
      <c r="BI12" s="44">
        <f>+[5]MAR17!$G$112/'A6'!BI21*100</f>
        <v>9.6006261431722439</v>
      </c>
      <c r="BJ12" s="45">
        <f>+[5]JUN17!$G$112/'A6'!BJ21*100</f>
        <v>9.8730817961948336</v>
      </c>
      <c r="BK12" s="44">
        <f>+[5]SEP17!$G$112/'A6'!BK21*100</f>
        <v>10.044847040779677</v>
      </c>
      <c r="BL12" s="44">
        <f>+[5]DEC17!$G$112/'A6'!BL21*100</f>
        <v>10.279196996003561</v>
      </c>
      <c r="BM12" s="44">
        <f>+[3]MAR18!$G$112/'A6'!BM21*100</f>
        <v>10.659161763590971</v>
      </c>
      <c r="BN12" s="45">
        <f>+[3]JUN18!$G$112/'A6'!BN21*100</f>
        <v>7.5133890792703424</v>
      </c>
      <c r="BO12" s="44">
        <f>+[3]SEP18!$G$112/'A6'!BO21*100</f>
        <v>6.6511193995686293</v>
      </c>
      <c r="BP12" s="44">
        <f>+[3]DEC18!$G$112/'A6'!BP21*100</f>
        <v>6.5077081639867167</v>
      </c>
      <c r="BQ12" s="44">
        <f>+[3]MAR19!G112/'A6'!BQ21*100</f>
        <v>8.21428309155535</v>
      </c>
      <c r="BR12" s="45">
        <f>+[3]JUN19!G112/'A6'!BR21*100</f>
        <v>8.3962308333750961</v>
      </c>
      <c r="BS12" s="43">
        <f>+[3]SEP19!$G$112/'A6'!BS21*100</f>
        <v>8.5091556506150905</v>
      </c>
      <c r="BT12" s="44">
        <f>+[3]DEC19!$G$112/'A6'!BT21*100</f>
        <v>9.4265464276176925</v>
      </c>
      <c r="BU12" s="44">
        <f>+[3]MAR20!$G$112/'A6'!BU21*100</f>
        <v>9.097060106108291</v>
      </c>
      <c r="BV12" s="44">
        <f>+[3]JUN20!$G$116/'A6'!BV21*100</f>
        <v>8.842843043336055</v>
      </c>
      <c r="BW12" s="43">
        <f>+[3]SEP20!$G$116/'A6'!BW21*100</f>
        <v>9.1233493097089955</v>
      </c>
      <c r="BX12" s="44">
        <f>+[3]DEC20!$G$116/'A6'!BX21*100</f>
        <v>9.154887966640219</v>
      </c>
      <c r="BY12" s="44">
        <f>+[3]MAR21!G116/'A6'!$BY$21*100</f>
        <v>9.1437721036564046</v>
      </c>
      <c r="BZ12" s="45">
        <f>+[3]JUN21!G116/'A6'!$BZ$21*100</f>
        <v>9.1821556403483378</v>
      </c>
      <c r="CA12" s="43">
        <f>+[3]SEP21!G116/'A6'!$CA$21*100</f>
        <v>9.3481314856031528</v>
      </c>
      <c r="CB12" s="44">
        <f>+[3]DEC21!G116/'A6'!$CB$21*100</f>
        <v>9.3960619039598896</v>
      </c>
      <c r="CC12" s="44">
        <f>+[3]MAR22!G116/'A6'!$CC$21*100</f>
        <v>9.2996087102724463</v>
      </c>
      <c r="CD12" s="45">
        <f>+[3]JUN22!G116/'A6'!$CD$21*100</f>
        <v>9.3528389188355447</v>
      </c>
      <c r="CE12" s="43">
        <f>+[3]SEP22!G116/'A6'!$CE$21*100</f>
        <v>9.5121543397716746</v>
      </c>
      <c r="CF12" s="44">
        <f>+[3]DEC22!G116/'A6'!$CF$21*100</f>
        <v>8.9130276847312366</v>
      </c>
      <c r="CG12" s="44">
        <f>+[3]MAR23!G284/'A6'!$CG$21*100</f>
        <v>8.8675950284117189</v>
      </c>
      <c r="CH12" s="44">
        <f>+[3]JUN23!G284/'A6'!$CH$21*100</f>
        <v>8.7951722415464353</v>
      </c>
      <c r="CI12" s="43">
        <f>+[3]SEP23!G$284/'A6'!$CI$21*100</f>
        <v>9.5343709438756328</v>
      </c>
      <c r="CJ12" s="44">
        <f>+[3]DEC23!G$284/'A6'!$CJ$21*100</f>
        <v>9.1143136121241177</v>
      </c>
      <c r="CK12" s="44">
        <v>8.8889278285418456</v>
      </c>
      <c r="CL12" s="44">
        <v>8.8984945562532456</v>
      </c>
      <c r="CM12" s="43">
        <v>9.1381922933386743</v>
      </c>
      <c r="CN12" s="44">
        <v>9.1459506273022786</v>
      </c>
      <c r="CO12" s="44">
        <v>9.3368990162858516</v>
      </c>
      <c r="CP12" s="44">
        <v>9.0995673820921645</v>
      </c>
      <c r="CQ12" s="43">
        <v>8.8199854510556843</v>
      </c>
      <c r="CR12" s="45">
        <v>8.7797647475554328</v>
      </c>
      <c r="CS12" s="44"/>
      <c r="CT12" s="44"/>
      <c r="CU12" s="44"/>
      <c r="CV12" s="45">
        <v>0.11484228923748308</v>
      </c>
      <c r="CW12" s="44">
        <v>0.32164813040341939</v>
      </c>
      <c r="CX12" s="44">
        <v>0.54594947657037851</v>
      </c>
      <c r="CY12" s="44">
        <v>0.74333466119730252</v>
      </c>
      <c r="CZ12" s="44">
        <v>0.87791546889747807</v>
      </c>
      <c r="DA12" s="43">
        <v>1.0237113439060015</v>
      </c>
      <c r="DB12" s="44">
        <v>1.1910401481465529</v>
      </c>
      <c r="DC12" s="44">
        <v>5.3</v>
      </c>
      <c r="DD12" s="45">
        <v>5.8</v>
      </c>
      <c r="DE12" s="44">
        <v>6</v>
      </c>
      <c r="DF12" s="50">
        <v>2.1676482093574929</v>
      </c>
      <c r="DG12" s="44">
        <v>2.2546771316702729</v>
      </c>
      <c r="DH12" s="44">
        <v>2.325107754366698</v>
      </c>
      <c r="DI12" s="43">
        <v>2.4547539324512013</v>
      </c>
      <c r="DJ12" s="44">
        <v>2.6839899082338325</v>
      </c>
      <c r="DK12" s="44">
        <v>2.7692244197772773</v>
      </c>
      <c r="DL12" s="45">
        <v>3.0343486109466231</v>
      </c>
      <c r="DM12" s="44">
        <v>3.2492293005745703</v>
      </c>
      <c r="DN12" s="44">
        <v>3.2442946709588973</v>
      </c>
      <c r="DO12" s="44">
        <v>3.3680192935045912</v>
      </c>
      <c r="DP12" s="44">
        <v>8.0983851140506644</v>
      </c>
      <c r="DQ12" s="43">
        <v>8.0855923947730854</v>
      </c>
      <c r="DR12" s="44">
        <v>8.366929605473187</v>
      </c>
      <c r="DS12" s="44">
        <v>8.670791466613867</v>
      </c>
      <c r="DT12" s="45">
        <v>8.9957479117728276</v>
      </c>
      <c r="DU12" s="43">
        <v>10.197064476883206</v>
      </c>
      <c r="DV12" s="44">
        <v>11.364533545191103</v>
      </c>
      <c r="DW12" s="44">
        <v>12.351075884321572</v>
      </c>
      <c r="DX12" s="45">
        <v>12.836299160045794</v>
      </c>
      <c r="DY12" s="44">
        <v>13.421286312317646</v>
      </c>
      <c r="DZ12" s="44">
        <v>13.313850610096617</v>
      </c>
      <c r="EA12" s="44">
        <v>13.364588967257932</v>
      </c>
      <c r="EB12" s="44">
        <v>13.500960014258442</v>
      </c>
      <c r="EC12" s="43">
        <v>13.825610697481988</v>
      </c>
      <c r="ED12" s="44">
        <v>13.907614066784223</v>
      </c>
      <c r="EE12" s="44">
        <v>13.742785825010689</v>
      </c>
      <c r="EF12" s="45">
        <v>14.138833109358224</v>
      </c>
      <c r="EG12" s="44">
        <v>13.896871635064498</v>
      </c>
      <c r="EH12" s="44">
        <v>13.918004849081134</v>
      </c>
      <c r="EI12" s="44">
        <v>13.069359189048649</v>
      </c>
      <c r="EJ12" s="44">
        <v>13.054170611680387</v>
      </c>
      <c r="EK12" s="43">
        <v>12.219558507258007</v>
      </c>
      <c r="EL12" s="44">
        <v>11.863470539239907</v>
      </c>
      <c r="EM12" s="44">
        <v>11.440734138455705</v>
      </c>
      <c r="EN12" s="45">
        <v>11.217920020591396</v>
      </c>
      <c r="EO12" s="44">
        <v>10.849695485977488</v>
      </c>
      <c r="EP12" s="44">
        <v>10.579026951960259</v>
      </c>
      <c r="EQ12" s="44">
        <v>10.069305189923792</v>
      </c>
      <c r="ER12" s="44">
        <f>+([1]JUN15!$H$36+[1]JUN15!$H$43+[1]JUN15!$H$49)/ER$21*100</f>
        <v>10.19903905157765</v>
      </c>
      <c r="ES12" s="43">
        <f>+([1]SEP15!$G$35+[1]SEP15!$G$42+[1]SEP15!$G$48)/ES$21*100</f>
        <v>9.7535963949362774</v>
      </c>
      <c r="ET12" s="44">
        <f>+([1]DEC15!$G$35+[1]DEC15!$G$42+[1]DEC15!$G$48)/ET$21*100</f>
        <v>10.031446585574495</v>
      </c>
      <c r="EU12" s="44">
        <f>+([4]MAR16!$G$35+[4]MAR16!$G$42+[4]MAR16!$G$48)/EU$21*100</f>
        <v>10.284855580274709</v>
      </c>
      <c r="EV12" s="45">
        <f>+([4]JUN16!$G$35+[4]JUN16!$G$42+[4]JUN16!$G$48)/EV$21*100</f>
        <v>11.15355580426818</v>
      </c>
      <c r="EW12" s="44">
        <f>+([4]SEP16!$G$35+[4]SEP16!$G$42+[4]SEP16!$G$48)/EW$21*100</f>
        <v>10.700866850072071</v>
      </c>
      <c r="EX12" s="44">
        <f>+([4]DEC16!$G$35+[4]DEC16!$G$42+[4]DEC16!$G$48)/EX$21*100</f>
        <v>10.81623084354549</v>
      </c>
      <c r="EY12" s="44">
        <f>+([5]MAR17!$G$35+[5]MAR17!$G$42+[5]MAR17!$G$48+[5]MAR17!$G$87+[5]MAR17!$G$89+[5]MAR17!$G$90+[5]MAR17!$G$93+[5]MAR17!$G$94)/EY$21*100</f>
        <v>11.09913063911646</v>
      </c>
      <c r="EZ12" s="44">
        <f>+([5]JUN17!$G$35+[5]JUN17!$G$42+[5]JUN17!$G$48+[5]JUN17!$G$87+[5]JUN17!$G$89+[5]JUN17!$G$90+[5]JUN17!$G$93+[5]JUN17!$G$94)/EZ$21*100</f>
        <v>11.240514742042739</v>
      </c>
      <c r="FA12" s="43">
        <f>+([5]SEP17!$G$35+[5]SEP17!$G$42+[5]SEP17!$G$48+[5]SEP17!$G$87+[5]SEP17!$G$89+[5]SEP17!$G$90+[5]SEP17!$G$93+[5]SEP17!$G$94)/FA$21*100</f>
        <v>11.018283378746744</v>
      </c>
      <c r="FB12" s="44">
        <f>+([5]DEC17!$G$35+[5]DEC17!$G$42+[5]DEC17!$G$48+[5]DEC17!$G$87+[5]DEC17!$G$89+[5]DEC17!$G$90+[5]DEC17!$G$93+[5]DEC17!$G$94)/FB$21*100</f>
        <v>11.108139760644328</v>
      </c>
      <c r="FC12" s="44">
        <f>+([3]MAR18!$G$35+[3]MAR18!$G$42+[3]MAR18!$G$48+[3]MAR18!$G$87+[3]MAR18!$G$89+[3]MAR18!$G$90+[3]MAR18!$G$93+[3]MAR18!$G$94)/FC$21*100</f>
        <v>11.353402130642303</v>
      </c>
      <c r="FD12" s="45">
        <f>+([3]JUN18!$G$35+[3]JUN18!$G$42+[3]JUN18!$G$48+[3]JUN18!$G$87+[3]JUN18!$G$89+[3]JUN18!$G$90+[3]JUN18!$G$93+[3]JUN18!$G$94)/FD$21*100</f>
        <v>8.7818371002626385</v>
      </c>
      <c r="FE12" s="44">
        <f>+([3]SEP18!$G$35+[3]SEP18!$G$42+[3]SEP18!$G$48+[3]SEP18!$G$87+[3]SEP18!$G$89+[3]SEP18!$G$90+[3]SEP18!$G$93+[3]SEP18!$G$94)/FE$21*100</f>
        <v>8.5870421832557007</v>
      </c>
      <c r="FF12" s="44">
        <f>+([3]DEC18!$G$35+[3]DEC18!$G$42+[3]DEC18!$G$48+[3]DEC18!$G$87+[3]DEC18!$G$89+[3]DEC18!$G$90+[3]DEC18!$G$93+[3]DEC18!$G$94)/FF$21*100</f>
        <v>8.1541111902524914</v>
      </c>
      <c r="FG12" s="44">
        <f>+([3]MAR19!$G$35+[3]MAR19!$G$42+[3]MAR19!$G$48+[3]MAR19!$G$87+[3]MAR19!$G$89+[3]MAR19!$G$90+[3]MAR19!$G$93+[3]MAR19!$G$94)/FG$21*100</f>
        <v>10.344320986888867</v>
      </c>
      <c r="FH12" s="44">
        <f>+([3]JUN19!$G$35+[3]JUN19!$G$42+[3]JUN19!$G$48+[3]JUN19!$G$87+[3]JUN19!$G$89+[3]JUN19!$G$90+[3]JUN19!$G$93+[3]JUN19!$G$94)/FH$21*100</f>
        <v>9.9813663070450218</v>
      </c>
      <c r="FI12" s="43">
        <f>+([3]SEP19!$G$35+[3]SEP19!$G$42+[3]SEP19!$G$48+[3]SEP19!$G$87+[3]SEP19!$G$89+[3]SEP19!$G$90+[3]SEP19!$G$93+[3]SEP19!$G$94)/FI$21*100</f>
        <v>9.75913184106283</v>
      </c>
      <c r="FJ12" s="44">
        <f>+([3]DEC19!$G$35+[3]DEC19!$G$42+[3]DEC19!$G$48+[3]DEC19!$G$87+[3]DEC19!$G$89+[3]DEC19!$G$90+[3]DEC19!$G$93+[3]DEC19!$G$94+[3]DEC19!$G$107)/FJ$21*100</f>
        <v>10.100598169340817</v>
      </c>
      <c r="FK12" s="44">
        <f>+([3]MAR20!$G$35+[3]MAR20!$G$42+[3]MAR20!$G$48+[3]MAR20!$G$87+[3]MAR20!$G$89+[3]MAR20!$G$90+[3]MAR20!$G$93+[3]MAR20!$G$94+[3]MAR20!$G$107)/FK$21*100</f>
        <v>10.12185738541309</v>
      </c>
      <c r="FL12" s="45">
        <f>+([3]JUN20!$G$35+[3]JUN20!$G$42+[3]JUN20!$G$48+[3]JUN20!$G$87+[3]JUN20!$G$89+[3]JUN20!$G$90+[3]JUN20!$G$93+[3]JUN20!$G$94+[3]JUN20!$G$107)/FL$21*100</f>
        <v>10.047641015169484</v>
      </c>
      <c r="FM12" s="44">
        <f>+([3]SEP20!G$35+[3]SEP20!G$42+[3]SEP20!G$48+[3]SEP20!G$95+[3]SEP20!G$96+[3]SEP20!G$107)/FM$21*100</f>
        <v>10.316456905658669</v>
      </c>
      <c r="FN12" s="44">
        <f>+([3]DEC20!G$35+[3]DEC20!G$42+[3]DEC20!G$48+[3]DEC20!G$95+[3]DEC20!G$96+[3]DEC20!G$107)/FN$21*100</f>
        <v>10.491852032685728</v>
      </c>
      <c r="FO12" s="47">
        <f>+([3]MAR21!G$35+[3]MAR21!G$42+[3]MAR21!G$48+[3]MAR21!G$95+[3]MAR21!G$96+[3]MAR21!G$107)/FO$21*100</f>
        <v>10.689768060727484</v>
      </c>
      <c r="FP12" s="47">
        <f>+([3]JUN21!G$35+[3]JUN21!G$42+[3]JUN21!G$48+[3]JUN21!G$95+[3]JUN21!G$96+[3]JUN21!G$107)/FP$21*100</f>
        <v>11.181278999391962</v>
      </c>
      <c r="FQ12" s="46">
        <f>+([3]SEP21!G$35+[3]SEP21!G$42+[3]SEP21!G$48+[3]SEP21!G$95+[3]SEP21!G$96+[3]SEP21!G$107)/FQ$21*100</f>
        <v>11.010574911541076</v>
      </c>
      <c r="FR12" s="47">
        <f>+([3]DEC21!$G35+[3]DEC21!$G42+[3]DEC21!$G48+[3]DEC21!$G95+[3]DEC21!$G96+[3]DEC21!$G107)/FR$21*100</f>
        <v>11.523458913214203</v>
      </c>
      <c r="FS12" s="47">
        <f>+([3]MAR22!$G35+[3]MAR22!$G42+[3]MAR22!$G48+[3]MAR22!$G95+[3]MAR22!$G96+[3]MAR22!$G107)/FS$21*100</f>
        <v>11.405104681709389</v>
      </c>
      <c r="FT12" s="48">
        <f>+([3]JUN22!$G35+[3]JUN22!$G42+[3]JUN22!$G48+[3]JUN22!$G95+[3]JUN22!$G96+[3]JUN22!$G107)/FT$21*100</f>
        <v>11.670047682078177</v>
      </c>
      <c r="FU12" s="47">
        <f>+([3]SEP22!$G35+[3]SEP22!$G42+[3]SEP22!$G48+[3]SEP22!$G95+[3]SEP22!$G96+[3]SEP22!$G107)/FU$21*100</f>
        <v>11.866233623869167</v>
      </c>
      <c r="FV12" s="47">
        <f>+([3]DEC22!$G35+[3]DEC22!$G42+[3]DEC22!$G48+[3]DEC22!$G95+[3]DEC22!$G96+[3]DEC22!$G107)/FV$21*100</f>
        <v>12.178648423810314</v>
      </c>
      <c r="FW12" s="47">
        <f>+([3]MAR23!$G35+[3]MAR23!$G42+[3]MAR23!$G48+[3]MAR23!$G95+[3]MAR23!$G96+[3]MAR23!$G107)/FW$21*100</f>
        <v>12.331317889434803</v>
      </c>
      <c r="FX12" s="47">
        <f>+([3]JUN23!$G35+[3]JUN23!$G42+[3]JUN23!$G48+[3]JUN23!$G95+[3]JUN23!$G96+[3]JUN23!$G107)/FX$21*100</f>
        <v>12.105300607993275</v>
      </c>
      <c r="FY12" s="46">
        <f>+([3]SEP23!$G35+[3]SEP23!$G42+[3]SEP23!$G48+[3]SEP23!$G95+[3]SEP23!$G96+[3]SEP23!$G107)/FY$21*100</f>
        <v>11.836086303261752</v>
      </c>
      <c r="FZ12" s="47">
        <f>+([3]DEC23!$G35+[3]DEC23!$G42+[3]DEC23!$G48+[3]DEC23!$G95+[3]DEC23!$G96+[3]DEC23!$G107)/FZ$21*100</f>
        <v>12.302424845412956</v>
      </c>
      <c r="GA12" s="47">
        <v>12.419343939072293</v>
      </c>
      <c r="GB12" s="48">
        <v>12.419343617560868</v>
      </c>
      <c r="GC12" s="46">
        <v>13.101872236734346</v>
      </c>
      <c r="GD12" s="47">
        <v>13.286210337601096</v>
      </c>
      <c r="GE12" s="47">
        <v>12.602032253225678</v>
      </c>
      <c r="GF12" s="47">
        <v>13.361128903512242</v>
      </c>
      <c r="GG12" s="46">
        <v>13.360752160037615</v>
      </c>
      <c r="GH12" s="48">
        <v>13.943081316446593</v>
      </c>
      <c r="GI12" s="32"/>
    </row>
    <row r="13" spans="1:195" ht="12" customHeight="1" x14ac:dyDescent="0.2">
      <c r="A13" s="16" t="s">
        <v>46</v>
      </c>
      <c r="B13" s="51"/>
      <c r="C13" s="43">
        <f t="shared" ref="C13:AV13" si="7">SUM(C14:C18)</f>
        <v>40.080080873753687</v>
      </c>
      <c r="D13" s="44">
        <f t="shared" si="7"/>
        <v>40.342880668117395</v>
      </c>
      <c r="E13" s="44">
        <f t="shared" si="7"/>
        <v>40.286654859079007</v>
      </c>
      <c r="F13" s="45">
        <f t="shared" si="7"/>
        <v>40.537157163992255</v>
      </c>
      <c r="G13" s="44">
        <f t="shared" si="7"/>
        <v>40.243451577721494</v>
      </c>
      <c r="H13" s="44">
        <f t="shared" si="7"/>
        <v>39.194193452821807</v>
      </c>
      <c r="I13" s="44">
        <f t="shared" si="7"/>
        <v>38.578771988737643</v>
      </c>
      <c r="J13" s="44">
        <f t="shared" si="7"/>
        <v>38.774400244746033</v>
      </c>
      <c r="K13" s="43">
        <f t="shared" si="7"/>
        <v>37.788244931394637</v>
      </c>
      <c r="L13" s="44">
        <f t="shared" si="7"/>
        <v>37.172585278709882</v>
      </c>
      <c r="M13" s="44">
        <f t="shared" si="7"/>
        <v>36.998535179322403</v>
      </c>
      <c r="N13" s="45">
        <f t="shared" si="7"/>
        <v>36.202970334986929</v>
      </c>
      <c r="O13" s="44">
        <f t="shared" si="7"/>
        <v>36.889302353954911</v>
      </c>
      <c r="P13" s="44">
        <f t="shared" si="7"/>
        <v>36.931919976112276</v>
      </c>
      <c r="Q13" s="44">
        <f t="shared" si="7"/>
        <v>37.842053027080667</v>
      </c>
      <c r="R13" s="44">
        <f t="shared" si="7"/>
        <v>37.163763857542335</v>
      </c>
      <c r="S13" s="43">
        <f t="shared" si="7"/>
        <v>37.413747804803847</v>
      </c>
      <c r="T13" s="44">
        <f t="shared" si="7"/>
        <v>37.266043002340396</v>
      </c>
      <c r="U13" s="44">
        <f t="shared" si="7"/>
        <v>36.989465309945722</v>
      </c>
      <c r="V13" s="45">
        <f t="shared" si="7"/>
        <v>36.83806406948203</v>
      </c>
      <c r="W13" s="44">
        <f t="shared" si="7"/>
        <v>36.490905501122931</v>
      </c>
      <c r="X13" s="44">
        <f t="shared" si="7"/>
        <v>35.147142789170665</v>
      </c>
      <c r="Y13" s="44">
        <f t="shared" si="7"/>
        <v>34.521680015664153</v>
      </c>
      <c r="Z13" s="44">
        <f t="shared" si="7"/>
        <v>33.985762812593045</v>
      </c>
      <c r="AA13" s="43">
        <f t="shared" si="7"/>
        <v>34.591384143939926</v>
      </c>
      <c r="AB13" s="44">
        <f t="shared" si="7"/>
        <v>34.637545473265156</v>
      </c>
      <c r="AC13" s="44">
        <f t="shared" si="7"/>
        <v>34.251554966416577</v>
      </c>
      <c r="AD13" s="45">
        <f t="shared" si="7"/>
        <v>34.108158276578777</v>
      </c>
      <c r="AE13" s="43">
        <f t="shared" si="7"/>
        <v>35.350086606582103</v>
      </c>
      <c r="AF13" s="44">
        <f t="shared" si="7"/>
        <v>32.88618328805957</v>
      </c>
      <c r="AG13" s="44">
        <f t="shared" si="7"/>
        <v>33.074515003670086</v>
      </c>
      <c r="AH13" s="45">
        <f t="shared" si="7"/>
        <v>31.9705852648705</v>
      </c>
      <c r="AI13" s="44">
        <f t="shared" si="7"/>
        <v>31.276234809659154</v>
      </c>
      <c r="AJ13" s="44">
        <f t="shared" si="7"/>
        <v>32.076079427798298</v>
      </c>
      <c r="AK13" s="44">
        <f t="shared" si="7"/>
        <v>33.151169142573281</v>
      </c>
      <c r="AL13" s="44">
        <f t="shared" si="7"/>
        <v>33.538152380340165</v>
      </c>
      <c r="AM13" s="43">
        <f t="shared" si="7"/>
        <v>34.702604078227459</v>
      </c>
      <c r="AN13" s="44">
        <f t="shared" si="7"/>
        <v>34.303217132590788</v>
      </c>
      <c r="AO13" s="44">
        <f t="shared" si="7"/>
        <v>35.393183259383072</v>
      </c>
      <c r="AP13" s="45">
        <f t="shared" si="7"/>
        <v>34.034420931215237</v>
      </c>
      <c r="AQ13" s="44">
        <f t="shared" si="7"/>
        <v>34.356366411433292</v>
      </c>
      <c r="AR13" s="44">
        <f t="shared" si="7"/>
        <v>35.006061838073833</v>
      </c>
      <c r="AS13" s="44">
        <f t="shared" si="7"/>
        <v>35.481174976824612</v>
      </c>
      <c r="AT13" s="44">
        <f t="shared" si="7"/>
        <v>35.35125050526166</v>
      </c>
      <c r="AU13" s="43">
        <f t="shared" si="7"/>
        <v>35.372834759789676</v>
      </c>
      <c r="AV13" s="44">
        <f t="shared" si="7"/>
        <v>35.229632021480789</v>
      </c>
      <c r="AW13" s="44">
        <f t="shared" ref="AW13:CJ13" si="8">SUM(AW14:AW19)</f>
        <v>36.35076048631533</v>
      </c>
      <c r="AX13" s="45">
        <f t="shared" si="8"/>
        <v>36.038300603873473</v>
      </c>
      <c r="AY13" s="44">
        <f t="shared" si="8"/>
        <v>36.893284710926345</v>
      </c>
      <c r="AZ13" s="44">
        <f t="shared" si="8"/>
        <v>36.168546526015938</v>
      </c>
      <c r="BA13" s="44">
        <f t="shared" si="8"/>
        <v>35.013833791181192</v>
      </c>
      <c r="BB13" s="44">
        <f t="shared" si="8"/>
        <v>34.440379388244921</v>
      </c>
      <c r="BC13" s="43">
        <f t="shared" si="8"/>
        <v>34.261846457889966</v>
      </c>
      <c r="BD13" s="44">
        <f t="shared" si="8"/>
        <v>34.9350307196774</v>
      </c>
      <c r="BE13" s="44">
        <f t="shared" si="8"/>
        <v>34.982514725864775</v>
      </c>
      <c r="BF13" s="45">
        <f t="shared" si="8"/>
        <v>35.841370800520025</v>
      </c>
      <c r="BG13" s="43">
        <f t="shared" si="8"/>
        <v>36.542399624878257</v>
      </c>
      <c r="BH13" s="44">
        <f t="shared" si="8"/>
        <v>37.264234227573738</v>
      </c>
      <c r="BI13" s="44">
        <f t="shared" si="8"/>
        <v>43.977170096761355</v>
      </c>
      <c r="BJ13" s="45">
        <f t="shared" si="8"/>
        <v>42.804995115837549</v>
      </c>
      <c r="BK13" s="44">
        <f t="shared" si="8"/>
        <v>42.211445738355359</v>
      </c>
      <c r="BL13" s="44">
        <f t="shared" si="8"/>
        <v>41.501347282707236</v>
      </c>
      <c r="BM13" s="44">
        <f t="shared" si="8"/>
        <v>42.721201402711955</v>
      </c>
      <c r="BN13" s="45">
        <f t="shared" si="8"/>
        <v>60.984120745665074</v>
      </c>
      <c r="BO13" s="44">
        <f t="shared" si="8"/>
        <v>52.687720118719504</v>
      </c>
      <c r="BP13" s="44">
        <f t="shared" si="8"/>
        <v>52.411250117133115</v>
      </c>
      <c r="BQ13" s="44">
        <f t="shared" si="8"/>
        <v>39.468753313611558</v>
      </c>
      <c r="BR13" s="45">
        <f t="shared" si="8"/>
        <v>39.985922252895016</v>
      </c>
      <c r="BS13" s="43">
        <f t="shared" si="8"/>
        <v>40.159168406250117</v>
      </c>
      <c r="BT13" s="44">
        <f t="shared" si="8"/>
        <v>32.576986807794235</v>
      </c>
      <c r="BU13" s="44">
        <f t="shared" si="8"/>
        <v>34.792609644328842</v>
      </c>
      <c r="BV13" s="44">
        <f t="shared" si="8"/>
        <v>34.815517674126163</v>
      </c>
      <c r="BW13" s="43">
        <f t="shared" si="8"/>
        <v>29.545763400897844</v>
      </c>
      <c r="BX13" s="44">
        <f t="shared" si="8"/>
        <v>33.382669104272807</v>
      </c>
      <c r="BY13" s="44">
        <f t="shared" si="8"/>
        <v>33.864738257646515</v>
      </c>
      <c r="BZ13" s="45">
        <f t="shared" si="8"/>
        <v>34.291391719560579</v>
      </c>
      <c r="CA13" s="43">
        <f t="shared" si="8"/>
        <v>34.872236507114565</v>
      </c>
      <c r="CB13" s="44">
        <f t="shared" si="8"/>
        <v>35.22603877976254</v>
      </c>
      <c r="CC13" s="44">
        <f t="shared" si="8"/>
        <v>35.990945030547635</v>
      </c>
      <c r="CD13" s="45">
        <f t="shared" si="8"/>
        <v>35.496866875311206</v>
      </c>
      <c r="CE13" s="43">
        <f t="shared" si="8"/>
        <v>35.678782144494484</v>
      </c>
      <c r="CF13" s="44">
        <f t="shared" si="8"/>
        <v>34.634638921427658</v>
      </c>
      <c r="CG13" s="44">
        <f t="shared" si="8"/>
        <v>34.952556681953197</v>
      </c>
      <c r="CH13" s="44">
        <f t="shared" si="8"/>
        <v>33.879960020123832</v>
      </c>
      <c r="CI13" s="43">
        <f t="shared" si="8"/>
        <v>34.07942361327671</v>
      </c>
      <c r="CJ13" s="44">
        <f t="shared" si="8"/>
        <v>33.332816867435284</v>
      </c>
      <c r="CK13" s="44">
        <v>32.481121989063581</v>
      </c>
      <c r="CL13" s="44">
        <v>32.654497940225468</v>
      </c>
      <c r="CM13" s="43">
        <v>32.370572638317924</v>
      </c>
      <c r="CN13" s="44">
        <v>32.688268830421499</v>
      </c>
      <c r="CO13" s="44">
        <v>32.226354540041768</v>
      </c>
      <c r="CP13" s="44">
        <v>32.238607729527097</v>
      </c>
      <c r="CQ13" s="43">
        <v>31.846950173754358</v>
      </c>
      <c r="CR13" s="45">
        <v>32.336605431077714</v>
      </c>
      <c r="CS13" s="44">
        <f t="shared" ref="CS13:DA13" si="9">SUM(CS14:CS18)</f>
        <v>10.142458270977558</v>
      </c>
      <c r="CT13" s="44">
        <f t="shared" si="9"/>
        <v>10.500443219460026</v>
      </c>
      <c r="CU13" s="44">
        <f t="shared" si="9"/>
        <v>10.56952803407945</v>
      </c>
      <c r="CV13" s="45">
        <f t="shared" si="9"/>
        <v>10.857530962557824</v>
      </c>
      <c r="CW13" s="44">
        <f t="shared" si="9"/>
        <v>10.995700591796671</v>
      </c>
      <c r="CX13" s="44">
        <f t="shared" si="9"/>
        <v>11.41918153335989</v>
      </c>
      <c r="CY13" s="44">
        <f t="shared" si="9"/>
        <v>11.510247879903677</v>
      </c>
      <c r="CZ13" s="44">
        <f t="shared" si="9"/>
        <v>11.683857121836903</v>
      </c>
      <c r="DA13" s="43">
        <f t="shared" si="9"/>
        <v>11.830101599537759</v>
      </c>
      <c r="DB13" s="44">
        <v>46.6</v>
      </c>
      <c r="DC13" s="44">
        <v>46.3</v>
      </c>
      <c r="DD13" s="45">
        <f>SUM(DD14:DD18)</f>
        <v>44.599999999999994</v>
      </c>
      <c r="DE13" s="44">
        <v>44.1</v>
      </c>
      <c r="DF13" s="44">
        <v>42.4</v>
      </c>
      <c r="DG13" s="44">
        <f t="shared" ref="DG13:EL13" si="10">SUM(DG14:DG18)</f>
        <v>13.424435568092504</v>
      </c>
      <c r="DH13" s="44">
        <f t="shared" si="10"/>
        <v>13.683727924261508</v>
      </c>
      <c r="DI13" s="43">
        <f t="shared" si="10"/>
        <v>13.980702906586565</v>
      </c>
      <c r="DJ13" s="44">
        <f t="shared" si="10"/>
        <v>14.666616423165124</v>
      </c>
      <c r="DK13" s="44">
        <f t="shared" si="10"/>
        <v>14.659438780087781</v>
      </c>
      <c r="DL13" s="45">
        <f t="shared" si="10"/>
        <v>14.995890799338218</v>
      </c>
      <c r="DM13" s="44">
        <f t="shared" si="10"/>
        <v>15.284342330508929</v>
      </c>
      <c r="DN13" s="44">
        <f t="shared" si="10"/>
        <v>15.361950596282696</v>
      </c>
      <c r="DO13" s="44">
        <f t="shared" si="10"/>
        <v>15.274114189123711</v>
      </c>
      <c r="DP13" s="44">
        <f t="shared" si="10"/>
        <v>35.85277955808651</v>
      </c>
      <c r="DQ13" s="43">
        <f t="shared" si="10"/>
        <v>36.611708132417597</v>
      </c>
      <c r="DR13" s="44">
        <f t="shared" si="10"/>
        <v>36.029370340463089</v>
      </c>
      <c r="DS13" s="44">
        <f t="shared" si="10"/>
        <v>35.388803643023302</v>
      </c>
      <c r="DT13" s="45">
        <f t="shared" si="10"/>
        <v>35.888034524184782</v>
      </c>
      <c r="DU13" s="43">
        <f t="shared" si="10"/>
        <v>36.610058065072167</v>
      </c>
      <c r="DV13" s="44">
        <f t="shared" si="10"/>
        <v>37.08635545604659</v>
      </c>
      <c r="DW13" s="44">
        <f t="shared" si="10"/>
        <v>37.396288694406294</v>
      </c>
      <c r="DX13" s="45">
        <f t="shared" si="10"/>
        <v>36.853527912698993</v>
      </c>
      <c r="DY13" s="44">
        <f t="shared" si="10"/>
        <v>37.610085377432831</v>
      </c>
      <c r="DZ13" s="44">
        <f t="shared" si="10"/>
        <v>37.926326875912103</v>
      </c>
      <c r="EA13" s="44">
        <f t="shared" si="10"/>
        <v>37.499770043894024</v>
      </c>
      <c r="EB13" s="44">
        <f t="shared" si="10"/>
        <v>36.131012016155964</v>
      </c>
      <c r="EC13" s="43">
        <f t="shared" si="10"/>
        <v>36.79901206618942</v>
      </c>
      <c r="ED13" s="44">
        <f t="shared" si="10"/>
        <v>36.66337237234314</v>
      </c>
      <c r="EE13" s="44">
        <f t="shared" si="10"/>
        <v>36.742561825267714</v>
      </c>
      <c r="EF13" s="45">
        <f t="shared" si="10"/>
        <v>36.775048840486463</v>
      </c>
      <c r="EG13" s="44">
        <f t="shared" si="10"/>
        <v>36.801341339057139</v>
      </c>
      <c r="EH13" s="44">
        <f t="shared" si="10"/>
        <v>37.540233318106743</v>
      </c>
      <c r="EI13" s="44">
        <f t="shared" si="10"/>
        <v>38.223122739122402</v>
      </c>
      <c r="EJ13" s="44">
        <f t="shared" si="10"/>
        <v>39.271442297016485</v>
      </c>
      <c r="EK13" s="43">
        <f t="shared" si="10"/>
        <v>40.474900962151551</v>
      </c>
      <c r="EL13" s="44">
        <f t="shared" si="10"/>
        <v>41.170400962410689</v>
      </c>
      <c r="EM13" s="44">
        <f t="shared" ref="EM13:FZ13" si="11">SUM(EM14:EM19)</f>
        <v>43.763038381895292</v>
      </c>
      <c r="EN13" s="45">
        <f t="shared" si="11"/>
        <v>44.327041199219885</v>
      </c>
      <c r="EO13" s="44">
        <f t="shared" si="11"/>
        <v>44.138066763265037</v>
      </c>
      <c r="EP13" s="44">
        <f t="shared" si="11"/>
        <v>41.343733630380626</v>
      </c>
      <c r="EQ13" s="44">
        <f t="shared" si="11"/>
        <v>39.231331283146204</v>
      </c>
      <c r="ER13" s="44">
        <f t="shared" si="11"/>
        <v>40.079743226926659</v>
      </c>
      <c r="ES13" s="43">
        <f t="shared" si="11"/>
        <v>40.419954077235992</v>
      </c>
      <c r="ET13" s="44">
        <f t="shared" si="11"/>
        <v>41.796063257471459</v>
      </c>
      <c r="EU13" s="44">
        <f t="shared" si="11"/>
        <v>41.283984252603695</v>
      </c>
      <c r="EV13" s="45">
        <f t="shared" si="11"/>
        <v>41.014611411401155</v>
      </c>
      <c r="EW13" s="44">
        <f t="shared" si="11"/>
        <v>41.101757710642971</v>
      </c>
      <c r="EX13" s="44">
        <f t="shared" si="11"/>
        <v>42.25440400610529</v>
      </c>
      <c r="EY13" s="44">
        <f t="shared" si="11"/>
        <v>42.208090187843055</v>
      </c>
      <c r="EZ13" s="44">
        <f t="shared" si="11"/>
        <v>42.514883635449088</v>
      </c>
      <c r="FA13" s="43">
        <f t="shared" si="11"/>
        <v>43.48785539838228</v>
      </c>
      <c r="FB13" s="44">
        <f t="shared" si="11"/>
        <v>43.359157764272553</v>
      </c>
      <c r="FC13" s="44">
        <f t="shared" si="11"/>
        <v>43.555423276213425</v>
      </c>
      <c r="FD13" s="45">
        <f t="shared" si="11"/>
        <v>56.488485801673399</v>
      </c>
      <c r="FE13" s="44">
        <f t="shared" si="11"/>
        <v>56.402927201525273</v>
      </c>
      <c r="FF13" s="44">
        <f t="shared" si="11"/>
        <v>54.427566361048648</v>
      </c>
      <c r="FG13" s="44">
        <f t="shared" si="11"/>
        <v>42.78551929984603</v>
      </c>
      <c r="FH13" s="44">
        <f t="shared" si="11"/>
        <v>43.7359245943452</v>
      </c>
      <c r="FI13" s="43">
        <f t="shared" si="11"/>
        <v>43.96134685476369</v>
      </c>
      <c r="FJ13" s="44">
        <f t="shared" si="11"/>
        <v>40.848161412349754</v>
      </c>
      <c r="FK13" s="44">
        <f t="shared" si="11"/>
        <v>42.582472941947827</v>
      </c>
      <c r="FL13" s="45">
        <f t="shared" si="11"/>
        <v>43.074318124730702</v>
      </c>
      <c r="FM13" s="44">
        <f t="shared" si="11"/>
        <v>43.466051122461259</v>
      </c>
      <c r="FN13" s="44">
        <f t="shared" si="11"/>
        <v>43.586487421401635</v>
      </c>
      <c r="FO13" s="47">
        <f t="shared" si="11"/>
        <v>43.790506202696278</v>
      </c>
      <c r="FP13" s="47">
        <f t="shared" si="11"/>
        <v>44.520971638251616</v>
      </c>
      <c r="FQ13" s="46">
        <f t="shared" si="11"/>
        <v>44.094995239807375</v>
      </c>
      <c r="FR13" s="47">
        <f t="shared" si="11"/>
        <v>44.789926552731075</v>
      </c>
      <c r="FS13" s="47">
        <f t="shared" si="11"/>
        <v>45.25767365364824</v>
      </c>
      <c r="FT13" s="48">
        <f t="shared" si="11"/>
        <v>45.360828083113745</v>
      </c>
      <c r="FU13" s="47">
        <f t="shared" si="11"/>
        <v>45.546602785019594</v>
      </c>
      <c r="FV13" s="47">
        <f t="shared" si="11"/>
        <v>45.916325205889031</v>
      </c>
      <c r="FW13" s="47">
        <f t="shared" si="11"/>
        <v>46.31456239316141</v>
      </c>
      <c r="FX13" s="47">
        <f t="shared" si="11"/>
        <v>47.302543326959395</v>
      </c>
      <c r="FY13" s="46">
        <f t="shared" si="11"/>
        <v>48.126485442567862</v>
      </c>
      <c r="FZ13" s="47">
        <f t="shared" si="11"/>
        <v>48.492269665792456</v>
      </c>
      <c r="GA13" s="47">
        <v>48.259765350323406</v>
      </c>
      <c r="GB13" s="48">
        <v>48.262482803166776</v>
      </c>
      <c r="GC13" s="46">
        <v>48.930160717985629</v>
      </c>
      <c r="GD13" s="47">
        <v>49.019297145823998</v>
      </c>
      <c r="GE13" s="47">
        <v>47.610872443211981</v>
      </c>
      <c r="GF13" s="47">
        <v>49.076647159419529</v>
      </c>
      <c r="GG13" s="46">
        <v>50.197302817496421</v>
      </c>
      <c r="GH13" s="48">
        <v>50.008009897381285</v>
      </c>
      <c r="GI13" s="32"/>
    </row>
    <row r="14" spans="1:195" ht="12" customHeight="1" x14ac:dyDescent="0.2">
      <c r="A14" s="16"/>
      <c r="B14" s="51" t="s">
        <v>47</v>
      </c>
      <c r="C14" s="43">
        <v>25.338460623600074</v>
      </c>
      <c r="D14" s="44">
        <v>25.655276519829833</v>
      </c>
      <c r="E14" s="44">
        <v>25.555405821654087</v>
      </c>
      <c r="F14" s="45">
        <v>25.749212852319715</v>
      </c>
      <c r="G14" s="44">
        <v>25.574431114479545</v>
      </c>
      <c r="H14" s="44">
        <v>25.139630730087919</v>
      </c>
      <c r="I14" s="44">
        <v>24.794427367206538</v>
      </c>
      <c r="J14" s="44">
        <v>25.082219370628771</v>
      </c>
      <c r="K14" s="43">
        <v>24.639770632807704</v>
      </c>
      <c r="L14" s="44">
        <v>24.163709372409851</v>
      </c>
      <c r="M14" s="44">
        <v>23.975019294680965</v>
      </c>
      <c r="N14" s="45">
        <v>23.758846215774827</v>
      </c>
      <c r="O14" s="44">
        <v>24.128228395391218</v>
      </c>
      <c r="P14" s="44">
        <v>23.936996118244256</v>
      </c>
      <c r="Q14" s="44">
        <v>24.306939189743819</v>
      </c>
      <c r="R14" s="44">
        <v>23.707930559695669</v>
      </c>
      <c r="S14" s="43">
        <v>23.558084544436301</v>
      </c>
      <c r="T14" s="44">
        <v>23.048617971345035</v>
      </c>
      <c r="U14" s="44">
        <v>22.742612243850488</v>
      </c>
      <c r="V14" s="45">
        <v>22.718862105859401</v>
      </c>
      <c r="W14" s="44">
        <v>22.670228781559267</v>
      </c>
      <c r="X14" s="44">
        <v>22.149926250178424</v>
      </c>
      <c r="Y14" s="44">
        <v>21.884770244567648</v>
      </c>
      <c r="Z14" s="44">
        <v>21.660839486756235</v>
      </c>
      <c r="AA14" s="43">
        <v>22.366671042784581</v>
      </c>
      <c r="AB14" s="44">
        <v>22.42196444505457</v>
      </c>
      <c r="AC14" s="44">
        <v>22.235404087829767</v>
      </c>
      <c r="AD14" s="45">
        <v>22.367978666387796</v>
      </c>
      <c r="AE14" s="43">
        <v>21.12715566383045</v>
      </c>
      <c r="AF14" s="44">
        <v>20.053889149961222</v>
      </c>
      <c r="AG14" s="44">
        <v>20.711771209333207</v>
      </c>
      <c r="AH14" s="45">
        <v>20.220186244746788</v>
      </c>
      <c r="AI14" s="44">
        <v>19.989929055793031</v>
      </c>
      <c r="AJ14" s="44">
        <v>20.419362768847591</v>
      </c>
      <c r="AK14" s="44">
        <v>20.961817676386666</v>
      </c>
      <c r="AL14" s="44">
        <v>21.3792515557071</v>
      </c>
      <c r="AM14" s="43">
        <v>22.24503705944494</v>
      </c>
      <c r="AN14" s="44">
        <v>21.989375985056331</v>
      </c>
      <c r="AO14" s="44">
        <v>22.803658535436288</v>
      </c>
      <c r="AP14" s="45">
        <v>21.765860009364683</v>
      </c>
      <c r="AQ14" s="44">
        <v>22.187594708380349</v>
      </c>
      <c r="AR14" s="44">
        <v>22.653372744437668</v>
      </c>
      <c r="AS14" s="44">
        <v>23.168306597639482</v>
      </c>
      <c r="AT14" s="44">
        <v>22.899290829998069</v>
      </c>
      <c r="AU14" s="43">
        <v>22.482127493211287</v>
      </c>
      <c r="AV14" s="44">
        <v>22.211366476354222</v>
      </c>
      <c r="AW14" s="44">
        <v>21.052735829253194</v>
      </c>
      <c r="AX14" s="45">
        <v>20.621878523503177</v>
      </c>
      <c r="AY14" s="47">
        <v>21.106358714453847</v>
      </c>
      <c r="AZ14" s="47">
        <v>20.808731029219967</v>
      </c>
      <c r="BA14" s="47">
        <v>20.242442146381638</v>
      </c>
      <c r="BB14" s="47">
        <f>[1]JUN15!$L$113/BB21*100</f>
        <v>19.420443093486657</v>
      </c>
      <c r="BC14" s="46">
        <f>[1]SEP15!$K$112/BC21*100</f>
        <v>19.503501841180125</v>
      </c>
      <c r="BD14" s="47">
        <f>[1]DEC15!$K$112/BD21*100</f>
        <v>19.454670081527354</v>
      </c>
      <c r="BE14" s="47">
        <f>[4]MAR16!$K$112/BE21*100</f>
        <v>19.533273821661531</v>
      </c>
      <c r="BF14" s="48">
        <f>[4]JUN16!$K$112/BF21*100</f>
        <v>19.87505603065679</v>
      </c>
      <c r="BG14" s="46">
        <f>[4]SEP16!$K$112/BG21*100</f>
        <v>20.066196874303373</v>
      </c>
      <c r="BH14" s="47">
        <f>[4]DEC16!$K$112/BH21*100</f>
        <v>20.352718532299452</v>
      </c>
      <c r="BI14" s="47">
        <f>+[5]MAR17!$K$112/'A6'!BI21*100</f>
        <v>24.514780883453266</v>
      </c>
      <c r="BJ14" s="48">
        <f>+[5]JUN17!$K$112/'A6'!BJ21*100</f>
        <v>23.772634893974185</v>
      </c>
      <c r="BK14" s="47">
        <f>+[5]SEP17!$K$112/'A6'!BK21*100</f>
        <v>23.794251158880275</v>
      </c>
      <c r="BL14" s="47">
        <f>+[5]DEC17!$K$112/'A6'!BL21*100</f>
        <v>23.64288056405632</v>
      </c>
      <c r="BM14" s="47">
        <f>+[3]MAR18!$K$112/'A6'!BM21*100</f>
        <v>25.009469031619613</v>
      </c>
      <c r="BN14" s="48">
        <f>+[3]JUN18!$K$112/'A6'!BN21*100</f>
        <v>16.978278650460211</v>
      </c>
      <c r="BO14" s="47">
        <f>+[3]SEP18!$K$112/'A6'!BO21*100</f>
        <v>14.642733048943146</v>
      </c>
      <c r="BP14" s="47">
        <f>+[3]DEC18!$K$112/'A6'!BP21*100</f>
        <v>14.603063704862649</v>
      </c>
      <c r="BQ14" s="47">
        <f>+[3]MAR19!K112/'A6'!BQ21*100</f>
        <v>18.515358736961559</v>
      </c>
      <c r="BR14" s="48">
        <f>+[3]JUN19!K112/'A6'!BR21*100</f>
        <v>18.603825971800706</v>
      </c>
      <c r="BS14" s="46">
        <f>+[3]SEP19!$K$112/'A6'!BS21*100</f>
        <v>18.688339796095804</v>
      </c>
      <c r="BT14" s="47">
        <f>+[3]DEC19!$K$112/'A6'!BT21*100</f>
        <v>21.453692375057994</v>
      </c>
      <c r="BU14" s="47">
        <f>+[3]MAR20!$K$112/'A6'!BU21*100</f>
        <v>20.771934721279631</v>
      </c>
      <c r="BV14" s="47">
        <f>+[3]JUN20!$K$116/'A6'!BV21*100</f>
        <v>21.121031338280879</v>
      </c>
      <c r="BW14" s="46">
        <f>[6]SNPF!$FL$80/BW21*100</f>
        <v>20.578569783870311</v>
      </c>
      <c r="BX14" s="47">
        <f>+[3]DEC20!K116/'A6'!$BX$21*100</f>
        <v>20.416698829888976</v>
      </c>
      <c r="BY14" s="47">
        <f>+[3]MAR21!J116/'A6'!$BY$21*100</f>
        <v>20.992398802246811</v>
      </c>
      <c r="BZ14" s="48">
        <f>+[3]JUN21!K116/'A6'!$BZ$21*100</f>
        <v>21.447393689063212</v>
      </c>
      <c r="CA14" s="46">
        <f>+[3]SEP21!K116/'A6'!$CA$21*100</f>
        <v>21.368116356592378</v>
      </c>
      <c r="CB14" s="47">
        <f>+[3]DEC21!K116/'A6'!$CB$21*100</f>
        <v>21.685666978012861</v>
      </c>
      <c r="CC14" s="47">
        <f>+[3]MAR22!K116/'A6'!$CC$21*100</f>
        <v>22.351834507599307</v>
      </c>
      <c r="CD14" s="48">
        <f>+[3]JUN22!K116/'A6'!$CD$21*100</f>
        <v>22.211299888423252</v>
      </c>
      <c r="CE14" s="46">
        <f>+[3]SEP22!K116/'A6'!$CE$21*100</f>
        <v>21.812793755698337</v>
      </c>
      <c r="CF14" s="47">
        <f>+[3]DEC22!K116/'A6'!$CF$21*100</f>
        <v>21.159217484575876</v>
      </c>
      <c r="CG14" s="47">
        <f>+[3]MAR23!$K$284/'A6'!CG21*100</f>
        <v>20.727745895169956</v>
      </c>
      <c r="CH14" s="47">
        <f>+[3]JUN23!$K$284/'A6'!CH21*100</f>
        <v>19.853035208195376</v>
      </c>
      <c r="CI14" s="46">
        <f>+[3]SEP23!$K$284/'A6'!CI21*100</f>
        <v>20.051011926410176</v>
      </c>
      <c r="CJ14" s="47">
        <f>+[3]DEC23!$K$284/'A6'!CJ21*100</f>
        <v>19.734544650199258</v>
      </c>
      <c r="CK14" s="47">
        <v>19.957148047874814</v>
      </c>
      <c r="CL14" s="47">
        <v>20.074365581829372</v>
      </c>
      <c r="CM14" s="46">
        <v>19.891529324548422</v>
      </c>
      <c r="CN14" s="47">
        <v>20.056017998704302</v>
      </c>
      <c r="CO14" s="47">
        <v>19.798650954231082</v>
      </c>
      <c r="CP14" s="47">
        <v>19.919885269396065</v>
      </c>
      <c r="CQ14" s="46">
        <v>19.691102487382885</v>
      </c>
      <c r="CR14" s="48">
        <v>19.822444213330868</v>
      </c>
      <c r="CS14" s="44">
        <v>6.1158005045883082</v>
      </c>
      <c r="CT14" s="44">
        <v>6.3634291907566309</v>
      </c>
      <c r="CU14" s="44">
        <v>6.4567385507620854</v>
      </c>
      <c r="CV14" s="45">
        <v>6.688217540006387</v>
      </c>
      <c r="CW14" s="44">
        <v>6.6859745265447179</v>
      </c>
      <c r="CX14" s="44">
        <v>7.0044824381017987</v>
      </c>
      <c r="CY14" s="44">
        <v>7.1354744242633039</v>
      </c>
      <c r="CZ14" s="44">
        <v>7.3032518311961887</v>
      </c>
      <c r="DA14" s="43">
        <v>7.552226325441513</v>
      </c>
      <c r="DB14" s="44">
        <v>8.1381014416296118</v>
      </c>
      <c r="DC14" s="44">
        <v>8.3336922154871989</v>
      </c>
      <c r="DD14" s="45">
        <v>30</v>
      </c>
      <c r="DE14" s="44">
        <v>29</v>
      </c>
      <c r="DF14" s="44">
        <v>28.1</v>
      </c>
      <c r="DG14" s="44">
        <v>9.0478677016827955</v>
      </c>
      <c r="DH14" s="44">
        <v>9.2905617582354463</v>
      </c>
      <c r="DI14" s="43">
        <v>9.608621067100195</v>
      </c>
      <c r="DJ14" s="44">
        <v>10.098943809821167</v>
      </c>
      <c r="DK14" s="44">
        <v>10.091317564051492</v>
      </c>
      <c r="DL14" s="45">
        <v>10.329076990988467</v>
      </c>
      <c r="DM14" s="44">
        <v>10.55606995330943</v>
      </c>
      <c r="DN14" s="44">
        <v>10.616631316774509</v>
      </c>
      <c r="DO14" s="44">
        <v>10.619098631582345</v>
      </c>
      <c r="DP14" s="44">
        <v>25.010769408575602</v>
      </c>
      <c r="DQ14" s="43">
        <v>25.719250348898644</v>
      </c>
      <c r="DR14" s="44">
        <v>25.280177589943946</v>
      </c>
      <c r="DS14" s="44">
        <v>24.754937385536795</v>
      </c>
      <c r="DT14" s="45">
        <v>25.288262694537668</v>
      </c>
      <c r="DU14" s="43">
        <v>25.580700829586927</v>
      </c>
      <c r="DV14" s="44">
        <v>25.930480706729025</v>
      </c>
      <c r="DW14" s="44">
        <v>26.083960651923334</v>
      </c>
      <c r="DX14" s="45">
        <v>25.546084812745683</v>
      </c>
      <c r="DY14" s="44">
        <v>26.006000638120391</v>
      </c>
      <c r="DZ14" s="44">
        <v>25.99503578242734</v>
      </c>
      <c r="EA14" s="44">
        <v>25.572774668771224</v>
      </c>
      <c r="EB14" s="44">
        <v>24.104684311485698</v>
      </c>
      <c r="EC14" s="43">
        <v>24.471958691614564</v>
      </c>
      <c r="ED14" s="44">
        <v>24.296851014433258</v>
      </c>
      <c r="EE14" s="44">
        <v>24.336545781174564</v>
      </c>
      <c r="EF14" s="45">
        <v>24.17252465162872</v>
      </c>
      <c r="EG14" s="44">
        <v>24.26586466808811</v>
      </c>
      <c r="EH14" s="44">
        <v>24.959327453529635</v>
      </c>
      <c r="EI14" s="44">
        <v>25.056882747317331</v>
      </c>
      <c r="EJ14" s="44">
        <v>25.390326870067643</v>
      </c>
      <c r="EK14" s="43">
        <v>25.69202608419474</v>
      </c>
      <c r="EL14" s="44">
        <v>25.537506565478839</v>
      </c>
      <c r="EM14" s="44">
        <v>25.14050130370611</v>
      </c>
      <c r="EN14" s="45">
        <v>24.4991762114444</v>
      </c>
      <c r="EO14" s="44">
        <v>23.954410982801722</v>
      </c>
      <c r="EP14" s="44">
        <v>22.553329060219689</v>
      </c>
      <c r="EQ14" s="44">
        <v>21.100619965053838</v>
      </c>
      <c r="ER14" s="44">
        <f>+([1]JUN15!$L$36+[1]JUN15!$L$43+[1]JUN15!$L$49)/ER$21*100</f>
        <v>21.096760536938692</v>
      </c>
      <c r="ES14" s="43">
        <f>+([1]SEP15!$K$35+[1]SEP15!$K$42+[1]SEP15!$K$48)/ES$21*100</f>
        <v>21.405186122427775</v>
      </c>
      <c r="ET14" s="44">
        <f>+([1]DEC15!$K$35+[1]DEC15!$K$42+[1]DEC15!$K$48)/ET$21*100</f>
        <v>21.755933043553433</v>
      </c>
      <c r="EU14" s="44">
        <f>+([4]MAR16!$K$35+[4]MAR16!$K$42+[4]MAR16!$K$48)/EU$21*100</f>
        <v>21.76402023244647</v>
      </c>
      <c r="EV14" s="45">
        <f>+([4]JUN16!$K$35+[4]JUN16!$K$42+[4]JUN16!$K$48)/EV$21*100</f>
        <v>21.682026834153831</v>
      </c>
      <c r="EW14" s="44">
        <f>+([4]SEP16!$K$35+[4]SEP16!$K$42+[4]SEP16!$K$48)/EW$21*100</f>
        <v>21.819470541184998</v>
      </c>
      <c r="EX14" s="44">
        <f>+([4]DEC16!$K$35+[4]DEC16!$K$42+[4]DEC16!$K$48)/EX$21*100</f>
        <v>23.377874853936536</v>
      </c>
      <c r="EY14" s="44">
        <f>+([5]MAR17!$K$35+[5]MAR17!$K$42+[5]MAR17!$K$48)/EY$21*100</f>
        <v>23.726091263985669</v>
      </c>
      <c r="EZ14" s="44">
        <f>+([5]JUN17!$K$35+[5]JUN17!$K$42+[5]JUN17!$K$48)/EZ$21*100</f>
        <v>23.706940384854565</v>
      </c>
      <c r="FA14" s="43">
        <f>+([5]SEP17!$K$35+[5]SEP17!$K$42+[5]SEP17!$K$48)/FA$21*100</f>
        <v>24.631335979672397</v>
      </c>
      <c r="FB14" s="44">
        <f>+([5]DEC17!$K$35+[5]DEC17!$K$42+[5]DEC17!$K$48)/FB$21*100</f>
        <v>24.899448134527638</v>
      </c>
      <c r="FC14" s="44">
        <f>+([3]MAR18!$K$35+[3]MAR18!$K$42+[3]MAR18!$K$48)/FC$21*100</f>
        <v>25.546726431877214</v>
      </c>
      <c r="FD14" s="45">
        <f>+([3]JUN18!$K$35+[3]JUN18!$K$42+[3]JUN18!$K$48)/FD$21*100</f>
        <v>19.818363377334393</v>
      </c>
      <c r="FE14" s="44">
        <f>+([3]SEP18!$K$35+[3]SEP18!$K$42+[3]SEP18!$K$48)/FE$21*100</f>
        <v>20.084659432829703</v>
      </c>
      <c r="FF14" s="44">
        <f>+([3]DEC18!$K$35+[3]DEC18!$K$42+[3]DEC18!$K$48+[3]DEC18!$K$107)/FF$21*100</f>
        <v>19.463145435435642</v>
      </c>
      <c r="FG14" s="44">
        <f>+([3]MAR19!$K$35+[3]MAR19!$K$42+[3]MAR19!$K$48)/FG$21*100</f>
        <v>24.735598330594971</v>
      </c>
      <c r="FH14" s="44">
        <f>+([3]JUN19!$K$35+[3]JUN19!$K$42+[3]JUN19!$K$48)/FH$21*100</f>
        <v>25.064769072601141</v>
      </c>
      <c r="FI14" s="43">
        <f>+([3]SEP19!$K$35+[3]SEP19!$K$42+[3]SEP19!$K$48)/FI$21*100</f>
        <v>25.680796903512732</v>
      </c>
      <c r="FJ14" s="44">
        <f>+([3]DEC19!$K$35+[3]DEC19!$K$42+[3]DEC19!$K$48+[3]DEC19!$K$107)/FJ$21*100</f>
        <v>27.207809418233218</v>
      </c>
      <c r="FK14" s="44">
        <f>+([3]MAR20!$K$35+[3]MAR20!$K$42+[3]MAR20!$K$48+[3]MAR20!$K$107)/FK$21*100</f>
        <v>26.650296535239619</v>
      </c>
      <c r="FL14" s="45">
        <f>+([3]JUN20!$K$35+[3]JUN20!$K$42+[3]JUN20!$K$48+[3]JUN20!$K$107)/FL$21*100</f>
        <v>27.319921215127472</v>
      </c>
      <c r="FM14" s="44">
        <f>+([3]SEP20!$K$35+[3]SEP20!$K$42+[3]SEP20!$K$48+[3]SEP20!$K$107)/FM$21*100</f>
        <v>26.489946756840894</v>
      </c>
      <c r="FN14" s="44">
        <f>('[7]NPF_Bal.Sheet ($M)'!$FN$24+'[7]NPF_Bal.Sheet ($M)'!$FN$29)/$FN$21*100</f>
        <v>26.998882725393376</v>
      </c>
      <c r="FO14" s="47">
        <f>+([3]MAR21!$J$35+[3]MAR21!$J$42+[3]MAR21!$J$48+[3]MAR21!$J$107)/FO$21*100</f>
        <v>27.472930529722479</v>
      </c>
      <c r="FP14" s="47">
        <f>+([3]JUN21!$K$35+[3]JUN21!$K$42+[3]JUN21!$K$48+[3]JUN21!$K$107)/FP$21*100</f>
        <v>27.841617015393393</v>
      </c>
      <c r="FQ14" s="46">
        <f>+([3]SEP21!$K$35+[3]SEP21!$K$42+[3]SEP21!$K$48+[3]SEP21!$K$107)/FQ$21*100</f>
        <v>27.499987534312865</v>
      </c>
      <c r="FR14" s="47">
        <f>+([3]DEC21!$K$35+[3]DEC21!$K$42+[3]DEC21!$K$48+[3]DEC21!$K$107)/FR$21*100</f>
        <v>27.861738975096355</v>
      </c>
      <c r="FS14" s="47">
        <f>+([3]MAR22!$K$35+[3]MAR22!$K$42+[3]MAR22!$K$48+[3]MAR22!$K$107)/FS$21*100</f>
        <v>28.307130182885683</v>
      </c>
      <c r="FT14" s="48">
        <f>+([3]JUN22!$K$35+[3]JUN22!$K$42+[3]JUN22!$K$48+[3]JUN22!$K$107)/FT$21*100</f>
        <v>28.051522104018922</v>
      </c>
      <c r="FU14" s="47">
        <f>+([3]SEP22!$K$35+[3]SEP22!$K$42+[3]SEP22!$K$48+[3]SEP22!$K$107)/FU$21*100</f>
        <v>27.497280741370822</v>
      </c>
      <c r="FV14" s="47">
        <f>+([3]DEC22!$K$35+[3]DEC22!$K$42+[3]DEC22!$K$48+[3]DEC22!$K$107)/FV$21*100</f>
        <v>27.752213574551565</v>
      </c>
      <c r="FW14" s="47">
        <f>+([3]MAR23!$K$35+[3]MAR23!$K$42+[3]MAR23!$K$48+[3]MAR23!$K$107)/FW$21*100</f>
        <v>28.23139186272126</v>
      </c>
      <c r="FX14" s="47">
        <f>+([3]JUN23!$K$35+[3]JUN23!$K$42+[3]JUN23!$K$48+[3]JUN23!$K$107)/FX$21*100</f>
        <v>28.622421791061942</v>
      </c>
      <c r="FY14" s="46">
        <f>+([3]SEP23!$K$35+[3]SEP23!$K$42+[3]SEP23!$K$48+[3]SEP23!$K$107)/FY$21*100</f>
        <v>29.909812050213098</v>
      </c>
      <c r="FZ14" s="47">
        <f>+([3]DEC23!$K$35+[3]DEC23!$K$42+[3]DEC23!$K$48+[3]DEC23!$K$107)/FZ$21*100</f>
        <v>30.368061512676015</v>
      </c>
      <c r="GA14" s="47">
        <v>30.635043769035352</v>
      </c>
      <c r="GB14" s="48">
        <v>30.635042975956701</v>
      </c>
      <c r="GC14" s="46">
        <v>30.645118577584853</v>
      </c>
      <c r="GD14" s="47">
        <v>31.054139086740669</v>
      </c>
      <c r="GE14" s="47">
        <v>30.252507583976314</v>
      </c>
      <c r="GF14" s="47">
        <v>31.535785969179276</v>
      </c>
      <c r="GG14" s="46">
        <v>31.794213918250364</v>
      </c>
      <c r="GH14" s="48">
        <v>32.733879251506139</v>
      </c>
      <c r="GI14" s="32"/>
    </row>
    <row r="15" spans="1:195" ht="12" customHeight="1" x14ac:dyDescent="0.2">
      <c r="A15" s="52"/>
      <c r="B15" s="51" t="s">
        <v>48</v>
      </c>
      <c r="C15" s="43">
        <v>7.255842534044282</v>
      </c>
      <c r="D15" s="44">
        <v>7.3389009782587387</v>
      </c>
      <c r="E15" s="44">
        <v>7.4474434005852448</v>
      </c>
      <c r="F15" s="45">
        <v>7.6106748605895076</v>
      </c>
      <c r="G15" s="44">
        <v>7.6011608776826822</v>
      </c>
      <c r="H15" s="44">
        <v>7.3244050990267251</v>
      </c>
      <c r="I15" s="44">
        <v>7.1173335399822637</v>
      </c>
      <c r="J15" s="44">
        <v>7.024551086485431</v>
      </c>
      <c r="K15" s="43">
        <v>6.732746262543519</v>
      </c>
      <c r="L15" s="44">
        <v>6.6871061970402916</v>
      </c>
      <c r="M15" s="44">
        <v>6.8129912268266954</v>
      </c>
      <c r="N15" s="45">
        <v>6.3700420938024722</v>
      </c>
      <c r="O15" s="44">
        <v>6.5593521476883661</v>
      </c>
      <c r="P15" s="44">
        <v>6.8766796058524937</v>
      </c>
      <c r="Q15" s="44">
        <v>7.4167767355436638</v>
      </c>
      <c r="R15" s="44">
        <v>7.6282133174353079</v>
      </c>
      <c r="S15" s="43">
        <v>8.1467704689077252</v>
      </c>
      <c r="T15" s="44">
        <v>8.6077611069489279</v>
      </c>
      <c r="U15" s="44">
        <v>8.7248020735760221</v>
      </c>
      <c r="V15" s="45">
        <v>8.6078419032034734</v>
      </c>
      <c r="W15" s="44">
        <v>8.3238727510550579</v>
      </c>
      <c r="X15" s="44">
        <v>7.9352428986058889</v>
      </c>
      <c r="Y15" s="44">
        <v>7.7178325933481604</v>
      </c>
      <c r="Z15" s="44">
        <v>7.5104807324564611</v>
      </c>
      <c r="AA15" s="43">
        <v>7.4337502832013014</v>
      </c>
      <c r="AB15" s="44">
        <v>7.4497357402704383</v>
      </c>
      <c r="AC15" s="44">
        <v>7.2788703379114139</v>
      </c>
      <c r="AD15" s="45">
        <v>7.0846939175675487</v>
      </c>
      <c r="AE15" s="43">
        <v>6.8875734555826238</v>
      </c>
      <c r="AF15" s="44">
        <v>6.7751613235985193</v>
      </c>
      <c r="AG15" s="44">
        <v>6.8110474173294344</v>
      </c>
      <c r="AH15" s="45">
        <v>6.581053542251861</v>
      </c>
      <c r="AI15" s="44">
        <v>6.4912382785399361</v>
      </c>
      <c r="AJ15" s="44">
        <v>6.7959270464357626</v>
      </c>
      <c r="AK15" s="44">
        <v>7.1624523755891056</v>
      </c>
      <c r="AL15" s="44">
        <v>7.2642053910683622</v>
      </c>
      <c r="AM15" s="43">
        <v>7.482140929104518</v>
      </c>
      <c r="AN15" s="44">
        <v>7.3322473970422113</v>
      </c>
      <c r="AO15" s="44">
        <v>7.5666235434123656</v>
      </c>
      <c r="AP15" s="45">
        <v>7.3130431803387284</v>
      </c>
      <c r="AQ15" s="44">
        <v>7.2563507103813194</v>
      </c>
      <c r="AR15" s="44">
        <v>7.4003413675579939</v>
      </c>
      <c r="AS15" s="44">
        <v>7.8031784846767742</v>
      </c>
      <c r="AT15" s="44">
        <v>7.84744196543779</v>
      </c>
      <c r="AU15" s="43">
        <v>8.239098127814243</v>
      </c>
      <c r="AV15" s="44">
        <v>8.4127087093580553</v>
      </c>
      <c r="AW15" s="44">
        <v>8.1239413703057792</v>
      </c>
      <c r="AX15" s="45">
        <v>8.1620055312236808</v>
      </c>
      <c r="AY15" s="47">
        <v>8.2569624285088175</v>
      </c>
      <c r="AZ15" s="47">
        <v>7.9888766815919316</v>
      </c>
      <c r="BA15" s="47">
        <v>7.9579852856994897</v>
      </c>
      <c r="BB15" s="47">
        <f>[1]JUN15!$K$113/BB21*100</f>
        <v>7.6994744559661195</v>
      </c>
      <c r="BC15" s="46">
        <f>[1]SEP15!$J$112/BC21*100</f>
        <v>7.4755121087516088</v>
      </c>
      <c r="BD15" s="47">
        <f>[1]DEC15!$J$112/BD21*100</f>
        <v>7.5294448345890981</v>
      </c>
      <c r="BE15" s="47">
        <f>[4]MAR16!$J$112/BE21*100</f>
        <v>7.3691275620406937</v>
      </c>
      <c r="BF15" s="48">
        <f>[4]JUN16!$J$112/BF21*100</f>
        <v>7.4453105756770697</v>
      </c>
      <c r="BG15" s="46">
        <f>[4]SEP16!$J$112/BG21*100</f>
        <v>7.3212440929802005</v>
      </c>
      <c r="BH15" s="47">
        <f>[4]DEC16!$J$112/BH21*100</f>
        <v>7.2999082884479138</v>
      </c>
      <c r="BI15" s="47">
        <f>+[5]MAR17!$J$112/'A6'!BI21*100</f>
        <v>8.4562299003183785</v>
      </c>
      <c r="BJ15" s="48">
        <f>+[5]JUN17!$J$112/'A6'!BJ21*100</f>
        <v>8.378782506508422</v>
      </c>
      <c r="BK15" s="47">
        <f>+[5]SEP17!$J$112/'A6'!BK21*100</f>
        <v>7.9534565064043798</v>
      </c>
      <c r="BL15" s="47">
        <f>+[5]DEC17!$J$112/'A6'!BL21*100</f>
        <v>7.6436653427971093</v>
      </c>
      <c r="BM15" s="47">
        <f>+[3]MAR18!$J$112/'A6'!BM21*100</f>
        <v>7.8573486341219176</v>
      </c>
      <c r="BN15" s="48">
        <f>+[3]JUN18!$J$112/'A6'!BN21*100</f>
        <v>5.289827105821197</v>
      </c>
      <c r="BO15" s="47">
        <f>+[3]SEP18!$J$112/'A6'!BO21*100</f>
        <v>4.4905113289762859</v>
      </c>
      <c r="BP15" s="47">
        <f>+[3]DEC18!$J$112/'A6'!BP21*100</f>
        <v>4.3753720979702555</v>
      </c>
      <c r="BQ15" s="47">
        <f>+[3]MAR19!J112/'A6'!BQ21*100</f>
        <v>5.3373114662663586</v>
      </c>
      <c r="BR15" s="48">
        <f>+[3]JUN19!J112/'A6'!BR21*100</f>
        <v>5.3690082972265856</v>
      </c>
      <c r="BS15" s="46">
        <f>+[3]SEP19!$J$112/'A6'!BS21*100</f>
        <v>5.1439166485796566</v>
      </c>
      <c r="BT15" s="47">
        <f>+[3]DEC19!$J$112/'A6'!BT21*100</f>
        <v>6.212760305768998</v>
      </c>
      <c r="BU15" s="47">
        <f>+[3]MAR20!$J$112/'A6'!BU21*100</f>
        <v>5.2783702175121139</v>
      </c>
      <c r="BV15" s="47">
        <f>+[3]JUN20!$J$116/'A6'!BV21*100</f>
        <v>5.0917114630074201</v>
      </c>
      <c r="BW15" s="46">
        <f>[6]DBS!$FL$78/BW21*100</f>
        <v>4.9544740654976964</v>
      </c>
      <c r="BX15" s="47">
        <f>+[3]DEC20!J116/'A6'!$BX$21*100</f>
        <v>4.8352070597073675</v>
      </c>
      <c r="BY15" s="47">
        <f>+[3]MAR21!I116/'A6'!$BY$21*100</f>
        <v>4.8871306479068517</v>
      </c>
      <c r="BZ15" s="48">
        <f>+[3]JUN21!J116/'A6'!$BZ$21*100</f>
        <v>4.7273780118205728</v>
      </c>
      <c r="CA15" s="46">
        <f>+[3]SEP21!J116/'A6'!$CA$21*100</f>
        <v>4.5847459731367408</v>
      </c>
      <c r="CB15" s="47">
        <f>+[3]DEC21!J116/'A6'!$CB$21*100</f>
        <v>4.5096869973434757</v>
      </c>
      <c r="CC15" s="47">
        <f>+[3]MAR22!J116/'A6'!$CC$21*100</f>
        <v>4.498240723386699</v>
      </c>
      <c r="CD15" s="48">
        <f>+[3]JUN22!J116/'A6'!$CD$21*100</f>
        <v>4.3081303624636202</v>
      </c>
      <c r="CE15" s="46">
        <f>+[3]SEP22!J116/'A6'!$CE$21*100</f>
        <v>4.457900575564639</v>
      </c>
      <c r="CF15" s="47">
        <f>+[3]DEC22!J116/'A6'!$CF$21*100</f>
        <v>4.213095877630737</v>
      </c>
      <c r="CG15" s="47">
        <f>+[3]MAR23!$J$284/'A6'!CG21*100</f>
        <v>4.0293376997413164</v>
      </c>
      <c r="CH15" s="47">
        <f>+[3]JUN23!$J$284/'A6'!CH21*100</f>
        <v>3.7262532461143061</v>
      </c>
      <c r="CI15" s="46">
        <f>+[3]SEP23!$J$284/'A6'!CI21*100</f>
        <v>3.6706246920831678</v>
      </c>
      <c r="CJ15" s="47">
        <f>+[3]DEC23!$J$284/'A6'!CJ21*100</f>
        <v>3.5045541416147179</v>
      </c>
      <c r="CK15" s="47">
        <v>3.4280958073592953</v>
      </c>
      <c r="CL15" s="47">
        <v>3.3277098031817234</v>
      </c>
      <c r="CM15" s="46">
        <v>3.2813914320306212</v>
      </c>
      <c r="CN15" s="47">
        <v>3.2716105254786556</v>
      </c>
      <c r="CO15" s="47">
        <v>3.1860658668418278</v>
      </c>
      <c r="CP15" s="47">
        <v>3.0475862428135931</v>
      </c>
      <c r="CQ15" s="46">
        <v>2.9875847130149338</v>
      </c>
      <c r="CR15" s="48">
        <v>3.026341914921304</v>
      </c>
      <c r="CS15" s="44">
        <v>2.7176351101588767</v>
      </c>
      <c r="CT15" s="44">
        <v>2.7898601436246375</v>
      </c>
      <c r="CU15" s="44">
        <v>2.7687758170849435</v>
      </c>
      <c r="CV15" s="45">
        <v>2.8279913724730208</v>
      </c>
      <c r="CW15" s="44">
        <v>2.9289269782481528</v>
      </c>
      <c r="CX15" s="44">
        <v>3.0051894359449189</v>
      </c>
      <c r="CY15" s="44">
        <v>2.9778246717125501</v>
      </c>
      <c r="CZ15" s="44">
        <v>2.9778246717125501</v>
      </c>
      <c r="DA15" s="43">
        <v>2.8876555305534324</v>
      </c>
      <c r="DB15" s="44">
        <v>3.0446664728703032</v>
      </c>
      <c r="DC15" s="44">
        <v>2.971095631327541</v>
      </c>
      <c r="DD15" s="45">
        <v>9.8000000000000007</v>
      </c>
      <c r="DE15" s="44">
        <v>9.3000000000000007</v>
      </c>
      <c r="DF15" s="44">
        <v>8.9</v>
      </c>
      <c r="DG15" s="44">
        <v>2.9607777694038608</v>
      </c>
      <c r="DH15" s="44">
        <v>2.9625721801731961</v>
      </c>
      <c r="DI15" s="43">
        <v>2.946422483249175</v>
      </c>
      <c r="DJ15" s="44">
        <v>3.0783116747953474</v>
      </c>
      <c r="DK15" s="44">
        <v>2.9621235774808623</v>
      </c>
      <c r="DL15" s="45">
        <v>3.0294139813309493</v>
      </c>
      <c r="DM15" s="44">
        <v>3.067545210179333</v>
      </c>
      <c r="DN15" s="44">
        <v>3.0217877355612734</v>
      </c>
      <c r="DO15" s="44">
        <v>2.982176117828188</v>
      </c>
      <c r="DP15" s="44">
        <v>6.8800235350977665</v>
      </c>
      <c r="DQ15" s="43">
        <v>7.0665335202269599</v>
      </c>
      <c r="DR15" s="44">
        <v>7.0242318157603165</v>
      </c>
      <c r="DS15" s="44">
        <v>6.9524328070088588</v>
      </c>
      <c r="DT15" s="45">
        <v>6.8639458637048092</v>
      </c>
      <c r="DU15" s="43">
        <v>7.148497864399916</v>
      </c>
      <c r="DV15" s="44">
        <v>7.2317240519579187</v>
      </c>
      <c r="DW15" s="44">
        <v>7.4541357155335888</v>
      </c>
      <c r="DX15" s="45">
        <v>7.5420191937699981</v>
      </c>
      <c r="DY15" s="44">
        <v>7.7670975901345054</v>
      </c>
      <c r="DZ15" s="44">
        <v>8.1415752760180684</v>
      </c>
      <c r="EA15" s="44">
        <v>8.1304200654179137</v>
      </c>
      <c r="EB15" s="44">
        <v>8.2658442859573302</v>
      </c>
      <c r="EC15" s="43">
        <v>8.298751470885863</v>
      </c>
      <c r="ED15" s="44">
        <v>8.1834163985075694</v>
      </c>
      <c r="EE15" s="44">
        <v>8.2321244189170031</v>
      </c>
      <c r="EF15" s="45">
        <v>8.3453941130086715</v>
      </c>
      <c r="EG15" s="44">
        <v>8.2691841435325504</v>
      </c>
      <c r="EH15" s="44">
        <v>8.2742717593731321</v>
      </c>
      <c r="EI15" s="44">
        <v>8.8000930611295303</v>
      </c>
      <c r="EJ15" s="44">
        <v>9.2118802394371997</v>
      </c>
      <c r="EK15" s="43">
        <v>9.9016980871841085</v>
      </c>
      <c r="EL15" s="44">
        <v>10.57518994331909</v>
      </c>
      <c r="EM15" s="44">
        <v>10.863885035167636</v>
      </c>
      <c r="EN15" s="45">
        <v>11.241049097076225</v>
      </c>
      <c r="EO15" s="44">
        <v>11.117940875395615</v>
      </c>
      <c r="EP15" s="44">
        <v>10.261906225352851</v>
      </c>
      <c r="EQ15" s="44">
        <v>10.225194888482552</v>
      </c>
      <c r="ER15" s="53">
        <f>+([1]JUN15!$K$36+[1]JUN15!$K$43+[1]JUN15!$K$49)/ER$21*100</f>
        <v>10.489460478420552</v>
      </c>
      <c r="ES15" s="54">
        <f>+([1]SEP15!$J$35+[1]SEP15!$J$42+[1]SEP15!$J$48)/ES$21*100</f>
        <v>9.923186887524631</v>
      </c>
      <c r="ET15" s="53">
        <f>+([1]DEC15!$J$35+[1]DEC15!$J$42+[1]DEC15!$J$48)/ET$21*100</f>
        <v>10.347192597183888</v>
      </c>
      <c r="EU15" s="53">
        <f>+([4]MAR16!$J$35+[4]MAR16!$J$42+[4]MAR16!$J$48)/EU$21*100</f>
        <v>9.9580420148128947</v>
      </c>
      <c r="EV15" s="55">
        <f>+([4]JUN16!$J$35+[4]JUN16!$J$42+[4]JUN16!$J$48)/EV$21*100</f>
        <v>9.7995099039449141</v>
      </c>
      <c r="EW15" s="53">
        <f>+([4]SEP16!$J$35+[4]SEP16!$J$42+[4]SEP16!$J$48)/EW$21*100</f>
        <v>9.07281751347724</v>
      </c>
      <c r="EX15" s="53">
        <f>+([4]DEC16!$J$35+[4]DEC16!$J$42+[4]DEC16!$J$48)/EX$21*100</f>
        <v>8.8200460501886688</v>
      </c>
      <c r="EY15" s="53">
        <f>+([5]MAR17!$J$35+[5]MAR17!$J$42+[5]MAR17!$J$48)/EY$21*100</f>
        <v>8.7247836966203529</v>
      </c>
      <c r="EZ15" s="53">
        <f>+([5]JUN17!$J$35+[5]JUN17!$J$42+[5]JUN17!$J$48)/EZ$21*100</f>
        <v>8.670099385973657</v>
      </c>
      <c r="FA15" s="54">
        <f>+([5]SEP17!$J$35+[5]SEP17!$J$42+[5]SEP17!$J$48)/FA$21*100</f>
        <v>8.6454547444692054</v>
      </c>
      <c r="FB15" s="53">
        <f>+([5]DEC17!$J$35+[5]DEC17!$J$42+[5]DEC17!$J$48)/FB$21*100</f>
        <v>8.5257697726157993</v>
      </c>
      <c r="FC15" s="53">
        <f>+([3]MAR18!$J$35+[3]MAR18!$J$42+[3]MAR18!$J$48)/FC$21*100</f>
        <v>8.5339388257614512</v>
      </c>
      <c r="FD15" s="55">
        <f>+([3]JUN18!$J$35+[3]JUN18!$J$42+[3]JUN18!$J$48)/FD$21*100</f>
        <v>6.4648364516516468</v>
      </c>
      <c r="FE15" s="53">
        <f>+([3]SEP18!$J$35+[3]SEP18!$J$42+[3]SEP18!$J$48)/FE$21*100</f>
        <v>6.2351902653874207</v>
      </c>
      <c r="FF15" s="53">
        <f>+([3]DEC18!$J$35+[3]DEC18!$J$42+[3]DEC18!$J$48)/FF$21*100+0.5</f>
        <v>6.2904479341799169</v>
      </c>
      <c r="FG15" s="53">
        <f>+([3]MAR19!$J$35+[3]MAR19!$J$42+[3]MAR19!$J$48)/FG$21*100</f>
        <v>7.0436253006019012</v>
      </c>
      <c r="FH15" s="53">
        <f>+([3]JUN19!$J$35+[3]JUN19!$J$42+[3]JUN19!$J$48)/FH$21*100</f>
        <v>7.4307552634605463</v>
      </c>
      <c r="FI15" s="54">
        <f>+([3]SEP19!$J$35+[3]SEP19!$J$42+[3]SEP19!$J$48)/FI$21*100</f>
        <v>6.839304044247231</v>
      </c>
      <c r="FJ15" s="53">
        <f>+([3]DEC19!$J$35+[3]DEC19!$J$42+[3]DEC19!$J$48+[3]DEC19!$J$107)/FJ$21*100</f>
        <v>7.9379132593375523</v>
      </c>
      <c r="FK15" s="53">
        <f>+([3]MAR20!$J$35+[3]MAR20!$J$42+[3]MAR20!$J$48+[3]MAR20!$J$107)/FK$21*100</f>
        <v>6.685942827756616</v>
      </c>
      <c r="FL15" s="55">
        <f>+([3]JUN20!$J$35+[3]JUN20!$J$42+[3]JUN20!$J$48+[3]JUN20!$J$107)/FL$21*100</f>
        <v>6.5876083998795867</v>
      </c>
      <c r="FM15" s="53">
        <f>+([3]SEP20!$J$35+[3]SEP20!$J$42+[3]SEP20!$J$48+[3]SEP20!$J$107)/FM$21*100</f>
        <v>6.5732201739341596</v>
      </c>
      <c r="FN15" s="53">
        <f>('[7]DBS_Bal.Sheet ($M)'!$FN$17+'[7]DBS_Bal.Sheet ($M)'!$FN$24+'[7]DBS_Bal.Sheet ($M)'!$FN$25+'[7]DBS_Bal.Sheet ($M)'!$FN$28)/$FN$21*100</f>
        <v>6.4261778045888924</v>
      </c>
      <c r="FO15" s="56">
        <f>+([3]MAR21!$I$35+[3]MAR21!$I$42+[3]MAR21!$I$48+[3]MAR21!$I$107)/FO$21*100</f>
        <v>6.4516815585770466</v>
      </c>
      <c r="FP15" s="56">
        <f>+([3]JUN21!$J$35+[3]JUN21!$J$42+[3]JUN21!$J$48+[3]JUN21!$J$107)/FP$21*100</f>
        <v>6.4378280364421627</v>
      </c>
      <c r="FQ15" s="57">
        <f>+([3]SEP21!$J$35+[3]SEP21!$J$42+[3]SEP21!$J$48+[3]SEP21!$J$107)/FQ$21*100</f>
        <v>6.1677262878478443</v>
      </c>
      <c r="FR15" s="47">
        <f>+([3]DEC21!$J$35+[3]DEC21!$J$42+[3]DEC21!$J$48+[3]DEC21!$J$107)/FR$21*100</f>
        <v>6.046760089924077</v>
      </c>
      <c r="FS15" s="56">
        <f>+([3]MAR22!$J$35+[3]MAR22!$J$42+[3]MAR22!$J$48+[3]MAR22!$J$95+[3]MAR22!$J$96+[3]MAR22!$J$107)/FS$21*100</f>
        <v>5.9521144300373878</v>
      </c>
      <c r="FT15" s="58">
        <f>+([3]JUN22!$J$35+[3]JUN22!$J$42+[3]JUN22!$J$48+[3]JUN22!$J$95+[3]JUN22!$J$96+[3]JUN22!$J$107)/FT$21*100</f>
        <v>5.8526227154296473</v>
      </c>
      <c r="FU15" s="56">
        <f>+([3]SEP22!$J$35+[3]SEP22!$J$42+[3]SEP22!$J$48+[3]SEP22!$J$95+[3]SEP22!$J$96+[3]SEP22!$J$107)/FU$21*100</f>
        <v>5.8487915002146291</v>
      </c>
      <c r="FV15" s="56">
        <f>+([3]DEC22!$J$35+[3]DEC22!$J$42+[3]DEC22!$J$48+[3]DEC22!$J$95+[3]DEC22!$J$96+[3]DEC22!$J$107)/FV$21*100</f>
        <v>5.7840969302425851</v>
      </c>
      <c r="FW15" s="56">
        <f>+([3]MAR23!$J$35+[3]MAR23!$J$42+[3]MAR23!$J$48+[3]MAR23!$J$95+[3]MAR23!$J$96+[3]MAR23!$J$107)/FW$21*100</f>
        <v>5.8797250534198131</v>
      </c>
      <c r="FX15" s="56">
        <f>+([3]JUN23!$J$35+[3]JUN23!$J$42+[3]JUN23!$J$48+[3]JUN23!$J$95+[3]JUN23!$J$96+[3]JUN23!$J$107)/FX$21*100</f>
        <v>5.9429575566965012</v>
      </c>
      <c r="FY15" s="57">
        <f>+([3]SEP23!$J$35+[3]SEP23!$J$42+[3]SEP23!$J$48+[3]SEP23!$J$95+[3]SEP23!$J$96+[3]SEP23!$J$107)/FY$21*100</f>
        <v>5.8159374778196007</v>
      </c>
      <c r="FZ15" s="56">
        <f>+([3]DEC23!$J$35+[3]DEC23!$J$42+[3]DEC23!$J$48+[3]DEC23!$J$95+[3]DEC23!$J$96+[3]DEC23!$J$107)/FZ$21*100</f>
        <v>5.7630840920352693</v>
      </c>
      <c r="GA15" s="56">
        <v>5.6846557246524902</v>
      </c>
      <c r="GB15" s="58">
        <v>5.6846555774883747</v>
      </c>
      <c r="GC15" s="57">
        <v>5.5088510398229582</v>
      </c>
      <c r="GD15" s="47">
        <v>5.5410045989343075</v>
      </c>
      <c r="GE15" s="47">
        <v>5.3820849081559858</v>
      </c>
      <c r="GF15" s="47">
        <v>5.2857135184236537</v>
      </c>
      <c r="GG15" s="46">
        <v>6.1034615383514801</v>
      </c>
      <c r="GH15" s="48">
        <v>5.065706510527856</v>
      </c>
      <c r="GI15" s="32"/>
    </row>
    <row r="16" spans="1:195" ht="12" customHeight="1" x14ac:dyDescent="0.2">
      <c r="A16" s="16"/>
      <c r="B16" s="59" t="s">
        <v>49</v>
      </c>
      <c r="C16" s="43">
        <v>3.0674542607385678</v>
      </c>
      <c r="D16" s="44">
        <v>3.0337783528396951</v>
      </c>
      <c r="E16" s="44">
        <v>2.9791698752502689</v>
      </c>
      <c r="F16" s="45">
        <v>2.9352073138348316</v>
      </c>
      <c r="G16" s="44">
        <v>2.8606022515111742</v>
      </c>
      <c r="H16" s="44">
        <v>2.6967682347713193</v>
      </c>
      <c r="I16" s="44">
        <v>2.6649101507676147</v>
      </c>
      <c r="J16" s="44">
        <v>2.6301700475045249</v>
      </c>
      <c r="K16" s="43">
        <v>2.5353266434568913</v>
      </c>
      <c r="L16" s="44">
        <v>2.4905648230854034</v>
      </c>
      <c r="M16" s="44">
        <v>2.4374301060026147</v>
      </c>
      <c r="N16" s="45">
        <v>2.3730476986421105</v>
      </c>
      <c r="O16" s="44">
        <v>2.3600552077534869</v>
      </c>
      <c r="P16" s="44">
        <v>2.3103911615407582</v>
      </c>
      <c r="Q16" s="44">
        <v>2.3095808427917941</v>
      </c>
      <c r="R16" s="44">
        <v>2.1966245085097018</v>
      </c>
      <c r="S16" s="43">
        <v>2.1398841212992794</v>
      </c>
      <c r="T16" s="44">
        <v>2.051992653932599</v>
      </c>
      <c r="U16" s="44">
        <v>1.9382033285001221</v>
      </c>
      <c r="V16" s="45">
        <v>1.9780980552583549</v>
      </c>
      <c r="W16" s="44">
        <v>2.0083170858115942</v>
      </c>
      <c r="X16" s="44">
        <v>1.6926773564257505</v>
      </c>
      <c r="Y16" s="44">
        <v>1.6299504257104751</v>
      </c>
      <c r="Z16" s="44">
        <v>1.5800894047011755</v>
      </c>
      <c r="AA16" s="43">
        <v>1.5994434021159358</v>
      </c>
      <c r="AB16" s="44">
        <v>1.5795730660992522</v>
      </c>
      <c r="AC16" s="44">
        <v>1.597634973440563</v>
      </c>
      <c r="AD16" s="45">
        <v>1.5688571092432577</v>
      </c>
      <c r="AE16" s="43">
        <v>4.377282673483184</v>
      </c>
      <c r="AF16" s="44">
        <v>3.2391753680164745</v>
      </c>
      <c r="AG16" s="44">
        <v>2.6831238895527103</v>
      </c>
      <c r="AH16" s="45">
        <v>2.4159798048087171</v>
      </c>
      <c r="AI16" s="44">
        <v>2.1181657453617704</v>
      </c>
      <c r="AJ16" s="44">
        <v>2.1698463625499294</v>
      </c>
      <c r="AK16" s="44">
        <v>2.1197806259016669</v>
      </c>
      <c r="AL16" s="44">
        <v>1.9721693909882412</v>
      </c>
      <c r="AM16" s="43">
        <v>1.9703362723092719</v>
      </c>
      <c r="AN16" s="44">
        <v>1.9191514871860442</v>
      </c>
      <c r="AO16" s="44">
        <v>1.929616441737908</v>
      </c>
      <c r="AP16" s="45">
        <v>1.9129084202231534</v>
      </c>
      <c r="AQ16" s="44">
        <v>1.8310895434645289</v>
      </c>
      <c r="AR16" s="44">
        <v>1.8111801537985381</v>
      </c>
      <c r="AS16" s="44">
        <v>1.1345811180335912</v>
      </c>
      <c r="AT16" s="44">
        <v>1.2167440707486568</v>
      </c>
      <c r="AU16" s="43">
        <v>1.0216019046801832</v>
      </c>
      <c r="AV16" s="53">
        <v>1.048685181140846</v>
      </c>
      <c r="AW16" s="44">
        <v>0.95961664729483365</v>
      </c>
      <c r="AX16" s="45">
        <v>0.99303786474814681</v>
      </c>
      <c r="AY16" s="47">
        <v>1.014802637106901</v>
      </c>
      <c r="AZ16" s="56">
        <v>0.98602755047755131</v>
      </c>
      <c r="BA16" s="56">
        <v>0.99150201259986737</v>
      </c>
      <c r="BB16" s="56">
        <f>+[1]JUN15!$O$113/BB21*100</f>
        <v>0.93010887735479175</v>
      </c>
      <c r="BC16" s="57">
        <f>+[1]SEP15!$N$112/BC21*100</f>
        <v>0.76993846155313517</v>
      </c>
      <c r="BD16" s="56">
        <f>+[1]DEC15!$N$112/BD21*100</f>
        <v>1.3495727548108747</v>
      </c>
      <c r="BE16" s="56">
        <f>+[4]MAR16!$N$112/BE21*100</f>
        <v>1.3651955254496966</v>
      </c>
      <c r="BF16" s="58">
        <f>+[4]JUN16!$N$112/BF21*100</f>
        <v>1.4089203109465436</v>
      </c>
      <c r="BG16" s="57">
        <f>+[4]SEP16!$N$112/BG21*100</f>
        <v>1.783220239719074</v>
      </c>
      <c r="BH16" s="56">
        <f>+[4]DEC16!$N$112/BH21*100</f>
        <v>2.2430509828497809</v>
      </c>
      <c r="BI16" s="56">
        <f>+[5]MAR17!$N$112/'A6'!BI21*100</f>
        <v>2.3645847495494068</v>
      </c>
      <c r="BJ16" s="58">
        <f>+[5]JUN17!$N$112/'A6'!BJ21*100</f>
        <v>2.2287847563448393</v>
      </c>
      <c r="BK16" s="56">
        <f>+[5]SEP17!$N$112/'A6'!BK21*100</f>
        <v>2.159402073042922</v>
      </c>
      <c r="BL16" s="56">
        <f>+[5]DEC17!$N$112/'A6'!BL21*100</f>
        <v>2.2542663880225655</v>
      </c>
      <c r="BM16" s="56">
        <f>+[3]MAR18!$N$112/'A6'!BM21*100</f>
        <v>1.7077934303422404</v>
      </c>
      <c r="BN16" s="58">
        <f>+[3]JUN18!$N$112/'A6'!BN21*100</f>
        <v>4.1134798524237315</v>
      </c>
      <c r="BO16" s="56">
        <f>+[3]SEP18!$N$112/'A6'!BO21*100</f>
        <v>3.4552400184665433</v>
      </c>
      <c r="BP16" s="56">
        <f>+[3]DEC18!$N$112/'A6'!BP21*100</f>
        <v>3.4499620353986225</v>
      </c>
      <c r="BQ16" s="56">
        <f>+[3]MAR19!N112/'A6'!BQ21*100</f>
        <v>12.177894085409244</v>
      </c>
      <c r="BR16" s="58">
        <f>+[3]JUN19!N112/'A6'!BR21*100</f>
        <v>12.445582011630462</v>
      </c>
      <c r="BS16" s="57">
        <f>+[3]SEP19!$N$112/'A6'!BS21*100</f>
        <v>12.786099358963501</v>
      </c>
      <c r="BT16" s="56">
        <f>+[3]DEC19!$N$112/'A6'!BT21*100</f>
        <v>0.731717211197774</v>
      </c>
      <c r="BU16" s="56">
        <f>+[3]MAR20!$N$112/'A6'!BU21*100</f>
        <v>1.4903718618113619</v>
      </c>
      <c r="BV16" s="56">
        <f>+[3]JUN20!$N$116/'A6'!BV21*100</f>
        <v>1.4519467250124962</v>
      </c>
      <c r="BW16" s="57">
        <f>[6]GIC!$EB$101/BW21*100</f>
        <v>0.91443503014802352</v>
      </c>
      <c r="BX16" s="47">
        <f>+[3]DEC20!N116/'A6'!$BX$21*100</f>
        <v>1.7461750938466507</v>
      </c>
      <c r="BY16" s="47">
        <f>+[3]MAR21!M116/'A6'!$BY$21*100</f>
        <v>1.8205841761701893</v>
      </c>
      <c r="BZ16" s="48">
        <f>+[3]JUN21!N116/'A6'!$BZ$21*100</f>
        <v>1.8429803838083945</v>
      </c>
      <c r="CA16" s="46">
        <f>+[3]SEP21!N116/'A6'!$CA$21*100</f>
        <v>1.7503587920119474</v>
      </c>
      <c r="CB16" s="47">
        <f>+[3]DEC21!N116/'A6'!$CB$21*100</f>
        <v>1.7345879520034075</v>
      </c>
      <c r="CC16" s="47">
        <f>+[3]MAR22!N116/'A6'!$CC$21*100</f>
        <v>1.8049211501444555</v>
      </c>
      <c r="CD16" s="48">
        <f>+[3]JUN22!N116/'A6'!$CD$21*100</f>
        <v>1.493530186216429</v>
      </c>
      <c r="CE16" s="46">
        <f>+[3]SEP22!N116/'A6'!$CE$21*100</f>
        <v>1.4815892101703871</v>
      </c>
      <c r="CF16" s="47">
        <f>+[3]DEC22!N116/'A6'!$CF$21*100</f>
        <v>1.5059316239988854</v>
      </c>
      <c r="CG16" s="47">
        <f>+[3]MAR23!$N$284/'A6'!CG21*100</f>
        <v>1.4391044399126975</v>
      </c>
      <c r="CH16" s="47">
        <f>+[3]JUN23!$N$284/'A6'!CH21*100</f>
        <v>1.4440075541959407</v>
      </c>
      <c r="CI16" s="46">
        <f>+[3]SEP23!$N$284/'A6'!CI21*100</f>
        <v>1.424076384829515</v>
      </c>
      <c r="CJ16" s="47">
        <f>+[3]DEC23!$N$284/'A6'!CJ21*100</f>
        <v>1.3657325202931669</v>
      </c>
      <c r="CK16" s="47">
        <v>1.3910431198637501</v>
      </c>
      <c r="CL16" s="47">
        <v>1.5051216064386701</v>
      </c>
      <c r="CM16" s="46">
        <v>1.4225073159191364</v>
      </c>
      <c r="CN16" s="47">
        <v>1.5257991308159051</v>
      </c>
      <c r="CO16" s="47">
        <v>1.497986535094088</v>
      </c>
      <c r="CP16" s="47">
        <v>1.5058383591321878</v>
      </c>
      <c r="CQ16" s="46">
        <v>1.5046117914881019</v>
      </c>
      <c r="CR16" s="48">
        <v>1.5270597182720422</v>
      </c>
      <c r="CS16" s="44">
        <v>4.4860269233391826E-3</v>
      </c>
      <c r="CT16" s="44">
        <v>4.4860269233391826E-3</v>
      </c>
      <c r="CU16" s="44">
        <v>4.4860269233391826E-3</v>
      </c>
      <c r="CV16" s="45">
        <v>4.4860269233391826E-3</v>
      </c>
      <c r="CW16" s="44">
        <v>4.4860269233391826E-3</v>
      </c>
      <c r="CX16" s="44">
        <v>4.4860269233391826E-3</v>
      </c>
      <c r="CY16" s="44">
        <v>4.4860269233391826E-3</v>
      </c>
      <c r="CZ16" s="44">
        <v>4.4860269233391826E-3</v>
      </c>
      <c r="DA16" s="43">
        <v>4.4860269233391826E-3</v>
      </c>
      <c r="DB16" s="44">
        <v>4.4860269233391826E-3</v>
      </c>
      <c r="DC16" s="44">
        <v>4.4860269233391826E-3</v>
      </c>
      <c r="DD16" s="45">
        <v>0</v>
      </c>
      <c r="DE16" s="44">
        <v>0</v>
      </c>
      <c r="DF16" s="44">
        <v>0</v>
      </c>
      <c r="DG16" s="44">
        <v>4.4860269233391826E-3</v>
      </c>
      <c r="DH16" s="44">
        <v>4.4860269233391826E-3</v>
      </c>
      <c r="DI16" s="43">
        <v>4.4860269233391826E-3</v>
      </c>
      <c r="DJ16" s="44">
        <v>4.4860269233391826E-3</v>
      </c>
      <c r="DK16" s="44">
        <v>1.4355286154685384E-2</v>
      </c>
      <c r="DL16" s="45">
        <v>1.3906683462351467E-2</v>
      </c>
      <c r="DM16" s="44">
        <v>1.3906683462351467E-2</v>
      </c>
      <c r="DN16" s="44">
        <v>1.6149696924021056E-2</v>
      </c>
      <c r="DO16" s="44">
        <v>1.1663670000681876E-2</v>
      </c>
      <c r="DP16" s="44">
        <v>2.731752419176902E-2</v>
      </c>
      <c r="DQ16" s="43">
        <v>2.7077181163646952E-2</v>
      </c>
      <c r="DR16" s="44">
        <v>2.8168485098871376E-2</v>
      </c>
      <c r="DS16" s="44">
        <v>2.9500569222392709E-2</v>
      </c>
      <c r="DT16" s="45">
        <v>2.703301443484897E-2</v>
      </c>
      <c r="DU16" s="43">
        <v>2.7860010462536298E-2</v>
      </c>
      <c r="DV16" s="44">
        <v>2.6910949491511679E-2</v>
      </c>
      <c r="DW16" s="44">
        <v>2.5473380317568139E-2</v>
      </c>
      <c r="DX16" s="45">
        <v>2.4825292007497238E-2</v>
      </c>
      <c r="DY16" s="44">
        <v>2.4794436820315291E-2</v>
      </c>
      <c r="DZ16" s="44">
        <v>2.3445728216010851E-2</v>
      </c>
      <c r="EA16" s="44">
        <v>2.3271557925023272E-2</v>
      </c>
      <c r="EB16" s="44">
        <v>2.2683881212075391E-2</v>
      </c>
      <c r="EC16" s="43">
        <v>2.3283429183450142E-2</v>
      </c>
      <c r="ED16" s="44">
        <v>2.3004024819573241E-2</v>
      </c>
      <c r="EE16" s="44">
        <v>2.2132245521566896E-2</v>
      </c>
      <c r="EF16" s="45">
        <v>2.2503373237500415E-2</v>
      </c>
      <c r="EG16" s="44">
        <v>2.2284341060948565E-2</v>
      </c>
      <c r="EH16" s="44">
        <v>2.222495519870691E-2</v>
      </c>
      <c r="EI16" s="44">
        <v>2.1876310299835666E-2</v>
      </c>
      <c r="EJ16" s="44">
        <v>2.2380576457207205E-2</v>
      </c>
      <c r="EK16" s="43">
        <v>2.1618127954050846E-2</v>
      </c>
      <c r="EL16" s="53">
        <v>2.1000965899997878E-2</v>
      </c>
      <c r="EM16" s="44">
        <v>1.9872084493460035E-2</v>
      </c>
      <c r="EN16" s="45">
        <v>1.9745475402231136E-2</v>
      </c>
      <c r="EO16" s="44">
        <v>9.0619440618532072E-3</v>
      </c>
      <c r="EP16" s="53">
        <v>8.7563708473439254E-3</v>
      </c>
      <c r="EQ16" s="53">
        <v>8.2882998727613569E-3</v>
      </c>
      <c r="ER16" s="53">
        <v>0</v>
      </c>
      <c r="ES16" s="54">
        <v>0</v>
      </c>
      <c r="ET16" s="53">
        <f>+'[3]A6 Actuals ($)'!CH16/'[3]A6 Actuals ($)'!CH22*100</f>
        <v>0.33618487727172075</v>
      </c>
      <c r="EU16" s="53">
        <f>+'[3]A6 Actuals ($)'!CI16/'[3]A6 Actuals ($)'!CI22*100</f>
        <v>0.40166679846210468</v>
      </c>
      <c r="EV16" s="55">
        <f>+([4]JUN16!$N$35+[4]JUN16!$N$42+[4]JUN16!$N$48)/EV$21*100</f>
        <v>0.20416026188433833</v>
      </c>
      <c r="EW16" s="53">
        <f>+([4]SEP16!$N$35+[4]SEP16!$N$42+[4]SEP16!$N$48)/EW$21*100</f>
        <v>0.54931385570686253</v>
      </c>
      <c r="EX16" s="53">
        <f>+([4]DEC16!$N$35+[4]DEC16!$N$42+[4]DEC16!$N$48)/EX$21*100</f>
        <v>0.53560420117475827</v>
      </c>
      <c r="EY16" s="53">
        <f>+([5]MAR17!$N$35+[5]MAR17!$N$42+[5]MAR17!$N$48)/EY$21*100</f>
        <v>0.5971514865933365</v>
      </c>
      <c r="EZ16" s="53">
        <f>+([5]JUN17!$N$35+[5]JUN17!$N$42+[5]JUN17!$N$48)/EZ$21*100</f>
        <v>0.86785386276818488</v>
      </c>
      <c r="FA16" s="54">
        <f>+([5]SEP17!$N$35+[5]SEP17!$N$42+[5]SEP17!$N$48)/FA$21*100</f>
        <v>0.85955236112148836</v>
      </c>
      <c r="FB16" s="53">
        <f>+([5]DEC17!$N$35+[5]DEC17!$N$42+[5]DEC17!$N$48)/FB$21*100</f>
        <v>0.88252122430592106</v>
      </c>
      <c r="FC16" s="53">
        <f>+([3]MAR18!$N$35+[3]MAR18!$N$42+[3]MAR18!$N$48)/FC$21*100</f>
        <v>0.85033883901703067</v>
      </c>
      <c r="FD16" s="55">
        <f>+([3]JUN18!$N$35+[3]JUN18!$N$42+[3]JUN18!$N$48)/FD$21*100</f>
        <v>6.4558255157566951</v>
      </c>
      <c r="FE16" s="53">
        <f>+([3]SEP18!$N$35+[3]SEP18!$N$42+[3]SEP18!$N$48)/FE$21*100</f>
        <v>6.2158826944301273</v>
      </c>
      <c r="FF16" s="53">
        <f>+([3]DEC18!$N$35+[3]DEC18!$N$42+[3]DEC18!$N$48)/FF$21*100</f>
        <v>5.8174757904821002</v>
      </c>
      <c r="FG16" s="53">
        <f>+([3]MAR19!$N$35+[3]MAR19!$N$42+[3]MAR19!$N$48)/FG$21*100</f>
        <v>6.0925002110081721</v>
      </c>
      <c r="FH16" s="53">
        <f>+([3]JUN19!$N$35+[3]JUN19!$N$42+[3]JUN19!$N$48)/FH$21*100</f>
        <v>6.0943239868111636</v>
      </c>
      <c r="FI16" s="54">
        <f>+([3]SEP19!$N$35+[3]SEP19!$N$42+[3]SEP19!$N$48)/FI$21*100</f>
        <v>6.2860847553902861</v>
      </c>
      <c r="FJ16" s="53">
        <f>+([3]DEC19!$N$35+[3]DEC19!$N$42+[3]DEC19!$N$48+[3]DEC19!$N$107)/FJ$21*100</f>
        <v>1.3490171085866092E-2</v>
      </c>
      <c r="FK16" s="53">
        <f>+([3]MAR20!$N$35+[3]MAR20!$N$42+[3]MAR20!$N$48+[3]MAR20!$N$107)/FK$21*100</f>
        <v>0.76906348664190682</v>
      </c>
      <c r="FL16" s="55">
        <f>+([3]JUN20!$N$35+[3]JUN20!$N$42+[3]JUN20!$N$48+[3]JUN20!$N$107)/FL$21*100</f>
        <v>0.48887976781746983</v>
      </c>
      <c r="FM16" s="53">
        <f>+([3]SEP20!$N$35+[3]SEP20!$N$42+[3]SEP20!$N$48+[3]SEP20!$N$107)/FM$21*100</f>
        <v>1.5911105440954618</v>
      </c>
      <c r="FN16" s="53">
        <f>+([3]DEC20!$N$35+[3]DEC20!$N$42+[3]DEC20!$N$48+[3]DEC20!$N$107)/FN$21*100</f>
        <v>1.566237533937485</v>
      </c>
      <c r="FO16" s="56">
        <f>+([3]MAR21!$M$35+[3]MAR21!$M$42+[3]MAR21!$M$48+[3]MAR21!$M$107)/FO$21*100</f>
        <v>1.604296735012672</v>
      </c>
      <c r="FP16" s="56">
        <f>+([3]JUN21!$N$35+[3]JUN21!$N$42+[3]JUN21!$N$48+[3]JUN21!$N$107)/FP$21*100</f>
        <v>1.6071705238013909</v>
      </c>
      <c r="FQ16" s="57">
        <f>+([3]SEP21!$N$35+[3]SEP21!$N$42+[3]SEP21!$N$48+[3]SEP21!$N$107)/FQ$21*100</f>
        <v>1.625364469068961</v>
      </c>
      <c r="FR16" s="56">
        <f>+([3]DEC21!$N$35+[3]DEC21!$N$42+[3]DEC21!$N$48+[3]DEC21!$N$107)/FR$21*100</f>
        <v>1.6882834356680281</v>
      </c>
      <c r="FS16" s="56">
        <f>+([3]MAR22!$N$35+[3]MAR22!$N$42+[3]MAR22!$N$48+[3]MAR22!$N$95+[3]MAR22!$N$96+[3]MAR22!$N$107)/FS$21*100</f>
        <v>1.7439393582928342</v>
      </c>
      <c r="FT16" s="58">
        <f>+([3]JUN22!$N$35+[3]JUN22!$N$42+[3]JUN22!$N$48+[3]JUN22!$N$95+[3]JUN22!$N$96+[3]JUN22!$N$107)/FT$21*100</f>
        <v>1.4055692142567788</v>
      </c>
      <c r="FU16" s="56">
        <f>+([3]SEP22!$N$35+[3]SEP22!$N$42+[3]SEP22!$N$48+[3]SEP22!$N$95+[3]SEP22!$N$96+[3]SEP22!$N$107)/FU$21*100</f>
        <v>1.5766842036837128</v>
      </c>
      <c r="FV16" s="56">
        <f>+([3]DEC22!$N$35+[3]DEC22!$N$42+[3]DEC22!$N$48+[3]DEC22!$N$95+[3]DEC22!$N$96+[3]DEC22!$N$107)/FV$21*100</f>
        <v>1.6485770898088188</v>
      </c>
      <c r="FW16" s="56">
        <f>+([3]MAR23!$N$35+[3]MAR23!$N$42+[3]MAR23!$N$48+[3]MAR23!$N$95+[3]MAR23!$N$96+[3]MAR23!$N$107)/FW$21*100</f>
        <v>1.6520721529454088</v>
      </c>
      <c r="FX16" s="56">
        <f>+([3]JUN23!$N$35+[3]JUN23!$N$42+[3]JUN23!$N$48+[3]JUN23!$N$95+[3]JUN23!$N$96+[3]JUN23!$N$107)/FX$21*100</f>
        <v>1.6627682783812758</v>
      </c>
      <c r="FY16" s="57">
        <f>+([3]SEP23!$N$35+[3]SEP23!$N$42+[3]SEP23!$N$48+[3]SEP23!$N$95+[3]SEP23!$N$96+[3]SEP23!$N$107)/FY$21*100</f>
        <v>1.6290515486146435</v>
      </c>
      <c r="FZ16" s="56">
        <f>+([3]DEC23!$N$35+[3]DEC23!$N$42+[3]DEC23!$N$48+[3]DEC23!$N$95+[3]DEC23!$N$96+[3]DEC23!$N$107)/FZ$21*100</f>
        <v>1.6296195542387586</v>
      </c>
      <c r="GA16" s="56">
        <v>1.8360078236324247</v>
      </c>
      <c r="GB16" s="58">
        <v>1.8360077761019353</v>
      </c>
      <c r="GC16" s="57">
        <v>3.0566551362151175</v>
      </c>
      <c r="GD16" s="47">
        <v>1.707338432239736</v>
      </c>
      <c r="GE16" s="47">
        <v>1.6498719824753736</v>
      </c>
      <c r="GF16" s="47">
        <v>1.768810685610257</v>
      </c>
      <c r="GG16" s="46">
        <v>1.8999677040625009</v>
      </c>
      <c r="GH16" s="48">
        <v>2.0057686242660266</v>
      </c>
      <c r="GI16" s="32"/>
    </row>
    <row r="17" spans="1:195" ht="12" customHeight="1" x14ac:dyDescent="0.2">
      <c r="A17" s="16"/>
      <c r="B17" s="51" t="s">
        <v>50</v>
      </c>
      <c r="C17" s="43">
        <v>2.8573410771273959</v>
      </c>
      <c r="D17" s="44">
        <v>2.7308906271442299</v>
      </c>
      <c r="E17" s="44">
        <v>2.7192746034190662</v>
      </c>
      <c r="F17" s="45">
        <v>2.7047532339440843</v>
      </c>
      <c r="G17" s="44">
        <v>2.6507939442113244</v>
      </c>
      <c r="H17" s="44">
        <v>2.5259874354126191</v>
      </c>
      <c r="I17" s="44">
        <v>2.5211169374628679</v>
      </c>
      <c r="J17" s="44">
        <v>2.5528370994195781</v>
      </c>
      <c r="K17" s="43">
        <v>2.4435797665369652</v>
      </c>
      <c r="L17" s="44">
        <v>2.4076801133025931</v>
      </c>
      <c r="M17" s="44">
        <v>2.3815149080943154</v>
      </c>
      <c r="N17" s="45">
        <v>2.3347109022181671</v>
      </c>
      <c r="O17" s="44">
        <v>2.3394666809007103</v>
      </c>
      <c r="P17" s="44">
        <v>2.3059122126007763</v>
      </c>
      <c r="Q17" s="44">
        <v>2.3304752736797334</v>
      </c>
      <c r="R17" s="44">
        <v>2.2292722394923987</v>
      </c>
      <c r="S17" s="43">
        <v>2.1979617517319578</v>
      </c>
      <c r="T17" s="44">
        <v>2.1076848616645343</v>
      </c>
      <c r="U17" s="44">
        <v>2.0453466439120778</v>
      </c>
      <c r="V17" s="45">
        <v>2.017118761407263</v>
      </c>
      <c r="W17" s="44">
        <v>1.9928922234013668</v>
      </c>
      <c r="X17" s="44">
        <v>1.9216586572774419</v>
      </c>
      <c r="Y17" s="44">
        <v>1.8891136985723782</v>
      </c>
      <c r="Z17" s="44">
        <v>1.866561816972883</v>
      </c>
      <c r="AA17" s="43">
        <v>1.8463893980511317</v>
      </c>
      <c r="AB17" s="44">
        <v>1.8512183403116209</v>
      </c>
      <c r="AC17" s="44">
        <v>1.8348014814608598</v>
      </c>
      <c r="AD17" s="45">
        <v>1.8084942286827281</v>
      </c>
      <c r="AE17" s="43">
        <v>1.7180305703233443</v>
      </c>
      <c r="AF17" s="44">
        <v>1.6319090245700902</v>
      </c>
      <c r="AG17" s="44">
        <v>1.6634686424807386</v>
      </c>
      <c r="AH17" s="45">
        <v>1.61766286039207</v>
      </c>
      <c r="AI17" s="44">
        <v>1.5832867085916345</v>
      </c>
      <c r="AJ17" s="44">
        <v>1.5693019383225129</v>
      </c>
      <c r="AK17" s="44">
        <v>1.6435480804766396</v>
      </c>
      <c r="AL17" s="44">
        <v>1.6381797237062328</v>
      </c>
      <c r="AM17" s="43">
        <v>1.6913261920831721</v>
      </c>
      <c r="AN17" s="44">
        <v>1.647389444365686</v>
      </c>
      <c r="AO17" s="44">
        <v>1.7113461899050129</v>
      </c>
      <c r="AP17" s="45">
        <v>1.6785628633098453</v>
      </c>
      <c r="AQ17" s="44">
        <v>1.7013732943363022</v>
      </c>
      <c r="AR17" s="44">
        <v>1.7066546528727804</v>
      </c>
      <c r="AS17" s="44">
        <v>1.7500150156931449</v>
      </c>
      <c r="AT17" s="44">
        <v>1.7281567407223783</v>
      </c>
      <c r="AU17" s="43">
        <v>1.6468181431734903</v>
      </c>
      <c r="AV17" s="44">
        <v>1.570273804275758</v>
      </c>
      <c r="AW17" s="44">
        <v>1.4888528097205664</v>
      </c>
      <c r="AX17" s="45">
        <v>1.4692410024607243</v>
      </c>
      <c r="AY17" s="47">
        <v>1.508507665678263</v>
      </c>
      <c r="AZ17" s="56">
        <v>1.4611057310706765</v>
      </c>
      <c r="BA17" s="56">
        <v>1.396164707374874</v>
      </c>
      <c r="BB17" s="56">
        <f>+[1]JUN15!$N$113/BB21*100</f>
        <v>1.3641870993681469</v>
      </c>
      <c r="BC17" s="57">
        <f>+[1]SEP15!$M$112/BC21*100</f>
        <v>1.3653112799742155</v>
      </c>
      <c r="BD17" s="56">
        <f>+[1]DEC15!$M$112/BD21*100</f>
        <v>1.3344644917329453</v>
      </c>
      <c r="BE17" s="56">
        <f>+[4]MAR16!$M$112/BE21*100</f>
        <v>1.3114674770371675</v>
      </c>
      <c r="BF17" s="58">
        <f>+[4]JUN16!$M$112/BF21*100</f>
        <v>1.3638655310137211</v>
      </c>
      <c r="BG17" s="57">
        <f>+[4]SEP16!$M$112/BG21*100</f>
        <v>1.3980808891493128</v>
      </c>
      <c r="BH17" s="56">
        <f>+[4]DEC16!$M$112/BH21*100</f>
        <v>1.3899889454189993</v>
      </c>
      <c r="BI17" s="56">
        <f>+[5]MAR17!$M$112/'A6'!BI21*100</f>
        <v>1.6442235372759331</v>
      </c>
      <c r="BJ17" s="58">
        <f>+[5]JUN17!$M$112/'A6'!BJ21*100</f>
        <v>1.6743628886804771</v>
      </c>
      <c r="BK17" s="56">
        <f>+[5]SEP17!$M$112/'A6'!BK21*100</f>
        <v>1.7639778434995548</v>
      </c>
      <c r="BL17" s="56">
        <f>+[5]DEC17!$M$112/'A6'!BL21*100</f>
        <v>1.6027274903686879</v>
      </c>
      <c r="BM17" s="56">
        <f>+[3]MAR18!$M$112/'A6'!BM21*100</f>
        <v>1.6745736252245049</v>
      </c>
      <c r="BN17" s="58">
        <f>+[3]JUN18!$M$112/'A6'!BN21*100</f>
        <v>1.1398989394567973</v>
      </c>
      <c r="BO17" s="56">
        <f>+[3]SEP18!$M$112/'A6'!BO21*100</f>
        <v>0.99997843591023572</v>
      </c>
      <c r="BP17" s="56">
        <f>+[3]DEC18!$M$112/'A6'!BP21*100</f>
        <v>0.98400414729171959</v>
      </c>
      <c r="BQ17" s="56">
        <f>+[3]MAR19!M112/'A6'!BQ21*100</f>
        <v>1.1906201812481843</v>
      </c>
      <c r="BR17" s="58">
        <f>+[3]JUN19!M112/'A6'!BR21*100</f>
        <v>1.1749167340122375</v>
      </c>
      <c r="BS17" s="57">
        <f>+[3]SEP19!$M$112/'A6'!BS21*100</f>
        <v>1.1544291101555857</v>
      </c>
      <c r="BT17" s="56">
        <f>+[3]DEC19!$M$112/'A6'!BT21*100</f>
        <v>1.3405463165087974</v>
      </c>
      <c r="BU17" s="56">
        <f>+[3]MAR20!$M$112/'A6'!BU21*100</f>
        <v>1.2034521538011715</v>
      </c>
      <c r="BV17" s="56">
        <f>+[3]JUN20!$M$116/'A6'!BV21*100</f>
        <v>1.2202502563055657</v>
      </c>
      <c r="BW17" s="57">
        <f>[6]SLAC!$FL$113/BW21*100</f>
        <v>1.2242650639011008</v>
      </c>
      <c r="BX17" s="47">
        <f>+[3]DEC20!M116/'A6'!$BX$21*100</f>
        <v>1.2860744680081442</v>
      </c>
      <c r="BY17" s="47">
        <f>+[3]MAR21!L116/'A6'!$BY$21*100</f>
        <v>1.2673751448536676</v>
      </c>
      <c r="BZ17" s="48">
        <f>+[3]JUN21!M116/'A6'!$BZ$21*100</f>
        <v>1.2250932834615404</v>
      </c>
      <c r="CA17" s="46">
        <f>+[3]SEP21!M116/'A6'!$CA$21*100</f>
        <v>1.224931947518026</v>
      </c>
      <c r="CB17" s="47">
        <f>+[3]DEC21!M116/'A6'!$CB$21*100</f>
        <v>1.2236221948904134</v>
      </c>
      <c r="CC17" s="47">
        <f>+[3]MAR22!M116/'A6'!$CC$21*100</f>
        <v>1.3008574021223571</v>
      </c>
      <c r="CD17" s="47">
        <f>+[3]JUN22!M116/'A6'!$CD$21*100</f>
        <v>1.3190930777684335</v>
      </c>
      <c r="CE17" s="46">
        <f>+[3]SEP22!M116/'A6'!$CE$21*100</f>
        <v>1.3522447853992181</v>
      </c>
      <c r="CF17" s="47">
        <f>+[3]DEC22!M116/'A6'!$CF$21*100</f>
        <v>1.3110234252484501</v>
      </c>
      <c r="CG17" s="47">
        <f>+[3]MAR23!$M$284/'A6'!CG21*100</f>
        <v>0.11179844488062915</v>
      </c>
      <c r="CH17" s="47">
        <f>+[3]JUN23!$M$284/'A6'!CH21*100</f>
        <v>5.1800201772674213E-2</v>
      </c>
      <c r="CI17" s="46">
        <f>+[3]SEP23!$M$284/'A6'!CI21*100</f>
        <v>7.4893889698290111E-2</v>
      </c>
      <c r="CJ17" s="47">
        <f>+[3]DEC23!$M$284/'A6'!CJ21*100</f>
        <v>7.1825515696933212E-2</v>
      </c>
      <c r="CK17" s="47">
        <v>1.0942546428244029</v>
      </c>
      <c r="CL17" s="47">
        <v>1.0785211565745565</v>
      </c>
      <c r="CM17" s="46">
        <v>1.054424816998405</v>
      </c>
      <c r="CN17" s="47">
        <v>1.0437742208182337</v>
      </c>
      <c r="CO17" s="47">
        <v>1.0319777409505475</v>
      </c>
      <c r="CP17" s="47">
        <v>1.0141776234765758</v>
      </c>
      <c r="CQ17" s="46">
        <v>1.0068899225207311</v>
      </c>
      <c r="CR17" s="48">
        <v>0.98748263669691605</v>
      </c>
      <c r="CS17" s="44">
        <v>0.61817451003613932</v>
      </c>
      <c r="CT17" s="44">
        <v>0.63746442580649787</v>
      </c>
      <c r="CU17" s="44">
        <v>0.63477280965249439</v>
      </c>
      <c r="CV17" s="45">
        <v>0.63567001503716225</v>
      </c>
      <c r="CW17" s="44">
        <v>0.64374486349917281</v>
      </c>
      <c r="CX17" s="44">
        <v>0.65047390388418147</v>
      </c>
      <c r="CY17" s="44">
        <v>0.64957669849951372</v>
      </c>
      <c r="CZ17" s="44">
        <v>0.65540853349985462</v>
      </c>
      <c r="DA17" s="43">
        <v>0.63567001503716225</v>
      </c>
      <c r="DB17" s="44">
        <v>0.64284765811450473</v>
      </c>
      <c r="DC17" s="44">
        <v>0.64284765811450473</v>
      </c>
      <c r="DD17" s="45">
        <v>2.2999999999999998</v>
      </c>
      <c r="DE17" s="44">
        <v>2.2000000000000002</v>
      </c>
      <c r="DF17" s="44">
        <v>2</v>
      </c>
      <c r="DG17" s="44">
        <v>0.63881023388349967</v>
      </c>
      <c r="DH17" s="44">
        <v>0.65092250657651529</v>
      </c>
      <c r="DI17" s="43">
        <v>0.64239905542217091</v>
      </c>
      <c r="DJ17" s="44">
        <v>0.64239905542217091</v>
      </c>
      <c r="DK17" s="44">
        <v>0.77742846581468028</v>
      </c>
      <c r="DL17" s="45">
        <v>0.77742846581468028</v>
      </c>
      <c r="DM17" s="44">
        <v>0.77339104158367511</v>
      </c>
      <c r="DN17" s="44">
        <v>0.77025082273733769</v>
      </c>
      <c r="DO17" s="44">
        <v>0.76769378739103433</v>
      </c>
      <c r="DP17" s="44">
        <v>1.8006451138405286</v>
      </c>
      <c r="DQ17" s="43">
        <v>1.7565557825559841</v>
      </c>
      <c r="DR17" s="44">
        <v>1.6131152466620342</v>
      </c>
      <c r="DS17" s="44">
        <v>1.622333316834133</v>
      </c>
      <c r="DT17" s="45">
        <v>1.6571140256452541</v>
      </c>
      <c r="DU17" s="43">
        <v>1.7073776915475933</v>
      </c>
      <c r="DV17" s="44">
        <v>1.7048878001387102</v>
      </c>
      <c r="DW17" s="44">
        <v>1.7422425749000336</v>
      </c>
      <c r="DX17" s="45">
        <v>1.717432797457126</v>
      </c>
      <c r="DY17" s="44">
        <v>1.7463740538711998</v>
      </c>
      <c r="DZ17" s="44">
        <v>1.7275071006403269</v>
      </c>
      <c r="EA17" s="44">
        <v>1.8467314958920642</v>
      </c>
      <c r="EB17" s="44">
        <v>1.7852754606313144</v>
      </c>
      <c r="EC17" s="43">
        <v>1.8308834986755311</v>
      </c>
      <c r="ED17" s="44">
        <v>1.8089126439852881</v>
      </c>
      <c r="EE17" s="44">
        <v>1.8590193808861288</v>
      </c>
      <c r="EF17" s="45">
        <v>1.8293972090372819</v>
      </c>
      <c r="EG17" s="44">
        <v>1.8233047856068119</v>
      </c>
      <c r="EH17" s="44">
        <v>1.7968832355318178</v>
      </c>
      <c r="EI17" s="44">
        <v>1.7725888095727955</v>
      </c>
      <c r="EJ17" s="44">
        <v>1.7729612912193833</v>
      </c>
      <c r="EK17" s="43">
        <v>1.7498009312028588</v>
      </c>
      <c r="EL17" s="44">
        <v>1.7812637440634562</v>
      </c>
      <c r="EM17" s="44">
        <v>1.7837789578848406</v>
      </c>
      <c r="EN17" s="45">
        <v>1.7747393430574494</v>
      </c>
      <c r="EO17" s="44">
        <v>1.806842017823413</v>
      </c>
      <c r="EP17" s="44">
        <v>1.7022384927236591</v>
      </c>
      <c r="EQ17" s="44">
        <v>1.6119113078534433</v>
      </c>
      <c r="ER17" s="53">
        <f>+([1]JUN15!$N$36+[1]JUN15!$N$43+[1]JUN15!$N$49)/ER$21*100</f>
        <v>1.6497541213662907</v>
      </c>
      <c r="ES17" s="54">
        <f>+([1]SEP15!$M$35+[1]SEP15!$M$42+[1]SEP15!$M$48)/ES$21*100</f>
        <v>1.5801151138937604</v>
      </c>
      <c r="ET17" s="53">
        <f>+([1]DEC15!$M$35+[1]DEC15!$M$42+[1]DEC15!$M$48)/ET$21*100</f>
        <v>1.5642829196470129</v>
      </c>
      <c r="EU17" s="53">
        <f>+([4]MAR16!$M$35+[4]MAR16!$M$42+[4]MAR16!$M$48)/EU$21*100</f>
        <v>1.5130463164617702</v>
      </c>
      <c r="EV17" s="55">
        <f>+([4]JUN16!$M$35+[4]JUN16!$M$42+[4]JUN16!$M$48)/EV$21*100</f>
        <v>1.526970190138812</v>
      </c>
      <c r="EW17" s="53">
        <f>+([4]SEP16!$M$35+[4]SEP16!$M$42+[4]SEP16!$M$48)/EW$21*100</f>
        <v>1.495376807783928</v>
      </c>
      <c r="EX17" s="53">
        <f>+([4]DEC16!$M$35+[4]DEC16!$M$42+[4]DEC16!$M$48)/EX$21*100</f>
        <v>1.5217444035262726</v>
      </c>
      <c r="EY17" s="53">
        <f>+([5]MAR17!$M$35+[5]MAR17!$M$42+[5]MAR17!$M$48)/EY$21*100</f>
        <v>1.5073883669131112</v>
      </c>
      <c r="EZ17" s="53">
        <f>+([5]JUN17!$M$35+[5]JUN17!$M$42+[5]JUN17!$M$48)/EZ$21*100</f>
        <v>1.5156767065260492</v>
      </c>
      <c r="FA17" s="54">
        <f>+([5]SEP17!$M$35+[5]SEP17!$M$42+[5]SEP17!$M$48)/FA$21*100</f>
        <v>1.6713731983831175</v>
      </c>
      <c r="FB17" s="53">
        <f>+([5]DEC17!$M$35+[5]DEC17!$M$42+[5]DEC17!$M$48)/FB$21*100</f>
        <v>1.6080197394532962</v>
      </c>
      <c r="FC17" s="53">
        <f>+([3]MAR18!$M$35+[3]MAR18!$M$42+[3]MAR18!$M$48)/FC$21*100</f>
        <v>1.6540248467883796</v>
      </c>
      <c r="FD17" s="55">
        <f>+([3]JUN18!$M$35+[3]JUN18!$M$42+[3]JUN18!$M$48)/FD$21*100</f>
        <v>1.3105386153254823</v>
      </c>
      <c r="FE17" s="53">
        <f>+([3]SEP18!$M$35+[3]SEP18!$M$42+[3]SEP18!$M$48)/FE$21*100</f>
        <v>1.3292520005212698</v>
      </c>
      <c r="FF17" s="53">
        <f>+([3]DEC18!$M$35+[3]DEC18!$M$42+[3]DEC18!$M$48)/FF$21*100</f>
        <v>1.2684172962614986</v>
      </c>
      <c r="FG17" s="53">
        <f>+([3]MAR19!$M$35+[3]MAR19!$M$42+[3]MAR19!$M$48)/FG$21*100</f>
        <v>1.5886317708127096</v>
      </c>
      <c r="FH17" s="53">
        <f>+([3]JUN19!$M$35+[3]JUN19!$M$42+[3]JUN19!$M$48)/FH$21*100</f>
        <v>1.5803594457188017</v>
      </c>
      <c r="FI17" s="54">
        <f>+([3]SEP19!$M$35+[3]SEP19!$M$42+[3]SEP19!$M$48)/FI$21*100</f>
        <v>1.5298382164118751</v>
      </c>
      <c r="FJ17" s="53">
        <f>+([3]DEC19!$M$35+[3]DEC19!$M$42+[3]DEC19!$M$48+[3]DEC19!$M$107)/FJ$21*100</f>
        <v>1.6977954361395917</v>
      </c>
      <c r="FK17" s="53">
        <f>+([3]MAR20!$M$35+[3]MAR20!$M$42+[3]MAR20!$M$48+[3]MAR20!$M$107)/FK$21*100</f>
        <v>1.5199590272480921</v>
      </c>
      <c r="FL17" s="55">
        <f>+([3]JUN20!$M$35+[3]JUN20!$M$42+[3]JUN20!$M$48+[3]JUN20!$M$107)/FL$21*100</f>
        <v>1.5597681109339883</v>
      </c>
      <c r="FM17" s="53">
        <f>+([3]SEP20!$M$35+[3]SEP20!$M$42+[3]SEP20!$M$48+[3]SEP20!$M$107)/FM$21*100</f>
        <v>1.591295713051162</v>
      </c>
      <c r="FN17" s="53">
        <f>+([3]DEC20!$M$35+[3]DEC20!$M$42+[3]DEC20!$M$48+[3]DEC20!$M$107)/FN$21*100</f>
        <v>1.6765649298864027</v>
      </c>
      <c r="FO17" s="56">
        <f>+([3]MAR21!$L$35+[3]MAR21!$L$42+[3]MAR21!$L$48+[3]MAR21!$L$107)/FO$21*100</f>
        <v>1.6479132383892032</v>
      </c>
      <c r="FP17" s="56">
        <f>+([3]JUN21!$M$35+[3]JUN21!$M$42+[3]JUN21!$M$48+[3]JUN21!$M$107)/FP$21*100</f>
        <v>1.6433127227048847</v>
      </c>
      <c r="FQ17" s="57">
        <f>+([3]SEP21!$M$35+[3]SEP21!$M$42+[3]SEP21!$M$48+[3]SEP21!$M$107)/FQ$21*100</f>
        <v>1.5666009277559321</v>
      </c>
      <c r="FR17" s="56">
        <f>+([3]DEC21!$M$35+[3]DEC21!$M$42+[3]DEC21!$M$48+[3]DEC21!$M$107)/FR$21*100</f>
        <v>1.5133725701070069</v>
      </c>
      <c r="FS17" s="56">
        <f>+([3]MAR22!$M$35+[3]MAR22!$M$42+[3]MAR22!$M$95+[3]MAR22!$M$96+[3]MAR22!$M$48+[3]MAR22!$M$107)/FS$21*100</f>
        <v>1.5345496462856318</v>
      </c>
      <c r="FT17" s="58">
        <f>+([3]JUN22!$M$35+[3]JUN22!$M$42+[3]JUN22!$M$95+[3]JUN22!$M$96+[3]JUN22!$M$48+[3]JUN22!$M$107)/FT$21*100</f>
        <v>1.6394354110481795</v>
      </c>
      <c r="FU17" s="56">
        <f>+([3]SEP22!$M$35+[3]SEP22!$M$42+[3]SEP22!$M$95+[3]SEP22!$M$96+[3]SEP22!$M$48+[3]SEP22!$M$107)/FU$21*100</f>
        <v>1.7240290934359539</v>
      </c>
      <c r="FV17" s="56">
        <f>+([3]DEC22!$M$35+[3]DEC22!$M$42+[3]DEC22!$M$95+[3]DEC22!$M$96+[3]DEC22!$M$48+[3]DEC22!$M$107)/FV$21*100</f>
        <v>1.7322783687611329</v>
      </c>
      <c r="FW17" s="56">
        <f>+([3]MAR23!$M$35+[3]MAR23!$M$42+[3]MAR23!$M$95+[3]MAR23!$M$96+[3]MAR23!$M$48+[3]MAR23!$M$107)/FW$21*100</f>
        <v>1.538256670107075</v>
      </c>
      <c r="FX17" s="56">
        <f>+([3]JUN23!$M$35+[3]JUN23!$M$42+[3]JUN23!$M$95+[3]JUN23!$M$96+[3]JUN23!$M$48+[3]JUN23!$M$107)/FX$21*100</f>
        <v>1.9701543776583657</v>
      </c>
      <c r="FY17" s="57">
        <f>+([3]SEP23!$M$35+[3]SEP23!$M$42+[3]SEP23!$M$95+[3]SEP23!$M$96+[3]SEP23!$M$48+[3]SEP23!$M$107)/FY$21*100</f>
        <v>1.9239995991141419</v>
      </c>
      <c r="FZ17" s="56">
        <f>+([3]DEC23!$M$35+[3]DEC23!$M$42+[3]DEC23!$M$95+[3]DEC23!$M$96+[3]DEC23!$M$48+[3]DEC23!$M$107)/FZ$21*100</f>
        <v>1.9246704450391963</v>
      </c>
      <c r="GA17" s="56">
        <v>1.4151977757414111</v>
      </c>
      <c r="GB17" s="58">
        <v>1.4179164412948593</v>
      </c>
      <c r="GC17" s="57">
        <v>1.4383733070796227</v>
      </c>
      <c r="GD17" s="47">
        <v>1.3528401425144265</v>
      </c>
      <c r="GE17" s="47">
        <v>1.3131757937422535</v>
      </c>
      <c r="GF17" s="47">
        <v>1.3411379449245451</v>
      </c>
      <c r="GG17" s="46">
        <v>1.3831135193593118</v>
      </c>
      <c r="GH17" s="48">
        <v>1.3630877547507314</v>
      </c>
      <c r="GI17" s="32"/>
    </row>
    <row r="18" spans="1:195" ht="12" customHeight="1" x14ac:dyDescent="0.2">
      <c r="A18" s="16"/>
      <c r="B18" s="51" t="s">
        <v>51</v>
      </c>
      <c r="C18" s="43">
        <v>1.5609823782433745</v>
      </c>
      <c r="D18" s="44">
        <v>1.5840341900448942</v>
      </c>
      <c r="E18" s="44">
        <v>1.5853611581703371</v>
      </c>
      <c r="F18" s="45">
        <v>1.5373089033041236</v>
      </c>
      <c r="G18" s="44">
        <v>1.5564633898367743</v>
      </c>
      <c r="H18" s="44">
        <v>1.5074019535232255</v>
      </c>
      <c r="I18" s="44">
        <v>1.4809839933183513</v>
      </c>
      <c r="J18" s="44">
        <v>1.4846226407077239</v>
      </c>
      <c r="K18" s="43">
        <v>1.4368216260495594</v>
      </c>
      <c r="L18" s="44">
        <v>1.4235247728717542</v>
      </c>
      <c r="M18" s="44">
        <v>1.3915796437178096</v>
      </c>
      <c r="N18" s="45">
        <v>1.366323424549351</v>
      </c>
      <c r="O18" s="44">
        <v>1.5021999222211209</v>
      </c>
      <c r="P18" s="44">
        <v>1.5019408778739922</v>
      </c>
      <c r="Q18" s="44">
        <v>1.4782809853216621</v>
      </c>
      <c r="R18" s="44">
        <v>1.4017232324092606</v>
      </c>
      <c r="S18" s="43">
        <v>1.3710469184285856</v>
      </c>
      <c r="T18" s="44">
        <v>1.4499864084493037</v>
      </c>
      <c r="U18" s="44">
        <v>1.5385010201070148</v>
      </c>
      <c r="V18" s="45">
        <v>1.5161432437535403</v>
      </c>
      <c r="W18" s="44">
        <v>1.4955946592956388</v>
      </c>
      <c r="X18" s="44">
        <v>1.4476376266831612</v>
      </c>
      <c r="Y18" s="44">
        <v>1.4000130534654929</v>
      </c>
      <c r="Z18" s="44">
        <v>1.3677913717062875</v>
      </c>
      <c r="AA18" s="43">
        <v>1.3451300177869803</v>
      </c>
      <c r="AB18" s="44">
        <v>1.3350538815292747</v>
      </c>
      <c r="AC18" s="44">
        <v>1.3048440857739709</v>
      </c>
      <c r="AD18" s="45">
        <v>1.2781343546974469</v>
      </c>
      <c r="AE18" s="43">
        <v>1.2400442433624954</v>
      </c>
      <c r="AF18" s="44">
        <v>1.1860484219132656</v>
      </c>
      <c r="AG18" s="44">
        <v>1.2051038449739977</v>
      </c>
      <c r="AH18" s="45">
        <v>1.135702812671062</v>
      </c>
      <c r="AI18" s="44">
        <v>1.0936150213727813</v>
      </c>
      <c r="AJ18" s="44">
        <v>1.1216413116424957</v>
      </c>
      <c r="AK18" s="44">
        <v>1.2635703842192001</v>
      </c>
      <c r="AL18" s="44">
        <v>1.2843463188702298</v>
      </c>
      <c r="AM18" s="43">
        <v>1.313763625285562</v>
      </c>
      <c r="AN18" s="44">
        <v>1.4150528189405078</v>
      </c>
      <c r="AO18" s="44">
        <v>1.3819385488914999</v>
      </c>
      <c r="AP18" s="45">
        <v>1.3640464579788265</v>
      </c>
      <c r="AQ18" s="44">
        <v>1.3799581548707951</v>
      </c>
      <c r="AR18" s="44">
        <v>1.4345129194068555</v>
      </c>
      <c r="AS18" s="44">
        <v>1.6250937607816163</v>
      </c>
      <c r="AT18" s="44">
        <v>1.6596168983547661</v>
      </c>
      <c r="AU18" s="43">
        <v>1.9831890909104724</v>
      </c>
      <c r="AV18" s="44">
        <v>1.9865978503519066</v>
      </c>
      <c r="AW18" s="44">
        <v>1.8082826229044928</v>
      </c>
      <c r="AX18" s="45">
        <v>1.759686104300862</v>
      </c>
      <c r="AY18" s="47">
        <v>1.8137458163810689</v>
      </c>
      <c r="AZ18" s="56">
        <v>1.7873768649750659</v>
      </c>
      <c r="BA18" s="56">
        <v>1.6731180213678458</v>
      </c>
      <c r="BB18" s="56">
        <f>[1]JUN15!$Q$113/BB21*100</f>
        <v>1.6442757294650001</v>
      </c>
      <c r="BC18" s="57">
        <f>[1]SEP15!$P$112/BC21*100</f>
        <v>1.6538959233650323</v>
      </c>
      <c r="BD18" s="56">
        <f>[1]DEC15!$P$112/BD21*100</f>
        <v>1.7337984649882268</v>
      </c>
      <c r="BE18" s="56">
        <f>[4]MAR16!$P$112/BE21*100</f>
        <v>1.7126990289119002</v>
      </c>
      <c r="BF18" s="58">
        <f>[4]JUN16!$P$112/BF21*100</f>
        <v>1.7516075241565059</v>
      </c>
      <c r="BG18" s="57">
        <f>[4]SEP16!$P$112/BG21*100</f>
        <v>1.7351106704522674</v>
      </c>
      <c r="BH18" s="56">
        <f>[4]DEC16!$P$112/BH21*100</f>
        <v>1.7888767889075068</v>
      </c>
      <c r="BI18" s="56">
        <f>+[5]MAR17!$P$112/'A6'!BI21*100</f>
        <v>2.0370193619549433</v>
      </c>
      <c r="BJ18" s="58">
        <f>+[5]JUN17!$P$112/'A6'!BJ21*100</f>
        <v>2.1312761145308543</v>
      </c>
      <c r="BK18" s="56">
        <f>+[5]SEP17!$P$112/'A6'!BK21*100</f>
        <v>2.0649997355497769</v>
      </c>
      <c r="BL18" s="56">
        <f>+[5]DEC17!$P$112/'A6'!BL21*100</f>
        <v>1.9465982749713002</v>
      </c>
      <c r="BM18" s="56">
        <f>+[3]MAR18!$P$112/'A6'!BM21*100</f>
        <v>1.7656043583340879</v>
      </c>
      <c r="BN18" s="58">
        <f>+[3]JUN18!$P$112/'A6'!BN21*100</f>
        <v>1.4000008627294427</v>
      </c>
      <c r="BO18" s="56">
        <f>+[3]SEP18!$P$112/'A6'!BO21*100</f>
        <v>1.2265197928884826</v>
      </c>
      <c r="BP18" s="56">
        <f>+[3]DEC18!$P$112/'A6'!BP21*100</f>
        <v>1.2535364764217667</v>
      </c>
      <c r="BQ18" s="56">
        <f>+[3]MAR19!P112/'A6'!BQ21*100</f>
        <v>1.5457397617473234</v>
      </c>
      <c r="BR18" s="58">
        <f>+[3]JUN19!P112/'A6'!BR21*100</f>
        <v>1.6429367551790257</v>
      </c>
      <c r="BS18" s="57">
        <f>+[3]SEP19!$P$112/'A6'!BS21*100</f>
        <v>1.6887428678969778</v>
      </c>
      <c r="BT18" s="56">
        <f>+[3]DEC19!$P$112/'A6'!BT21*100</f>
        <v>2.0372961876064593</v>
      </c>
      <c r="BU18" s="56">
        <f>+[3]MAR20!$P$112/'A6'!BU21*100</f>
        <v>1.8980531528697067</v>
      </c>
      <c r="BV18" s="56">
        <f>+[3]JUN20!$P$116/'A6'!BV21*100</f>
        <v>1.8871577061008553</v>
      </c>
      <c r="BW18" s="57">
        <f>[6]SHC!$FL$92/BW21*100</f>
        <v>1.8713531877383411</v>
      </c>
      <c r="BX18" s="47">
        <f>+[3]DEC20!P116/'A6'!$BX$21*100</f>
        <v>1.8330777957992137</v>
      </c>
      <c r="BY18" s="47">
        <f>+[3]MAR21!O116/'A6'!$BY$21*100</f>
        <v>1.8467292852023944</v>
      </c>
      <c r="BZ18" s="48">
        <f>+[3]JUN21!P116/'A6'!$BZ$21*100</f>
        <v>1.8807753999709866</v>
      </c>
      <c r="CA18" s="46">
        <f>+[3]SEP21!P116/'A6'!$CA$21*100</f>
        <v>1.8884790318646407</v>
      </c>
      <c r="CB18" s="47">
        <f>+[3]DEC21!P116/'A6'!$CB$21*100</f>
        <v>1.8783478990675011</v>
      </c>
      <c r="CC18" s="47">
        <f>+[3]MAR22!P116/'A6'!$CC$21*100</f>
        <v>1.8713943047986119</v>
      </c>
      <c r="CD18" s="47">
        <f>+[3]JUN22!P116/'A6'!$CD$21*100</f>
        <v>1.852932405253864</v>
      </c>
      <c r="CE18" s="46">
        <f>+[3]SEP22!P116/'A6'!$CE$21*100</f>
        <v>1.9228766605923269</v>
      </c>
      <c r="CF18" s="47">
        <f>+[3]DEC22!P116/'A6'!$CF$21*100</f>
        <v>1.8726998910464845</v>
      </c>
      <c r="CG18" s="47">
        <f>+[3]MAR23!$O$284/'A6'!CG21*100</f>
        <v>1.837293043206224</v>
      </c>
      <c r="CH18" s="47">
        <f>+[3]JUN23!$O$284/'A6'!CH21*100</f>
        <v>1.7522394232568899</v>
      </c>
      <c r="CI18" s="46">
        <f>+[3]SEP23!$O$284/'A6'!CI21*100</f>
        <v>1.694367318342259</v>
      </c>
      <c r="CJ18" s="47">
        <f>+[3]DEC23!$O$284/'A6'!CJ21*100</f>
        <v>1.779970251283423</v>
      </c>
      <c r="CK18" s="47">
        <v>1.769724907999173</v>
      </c>
      <c r="CL18" s="47">
        <v>1.7376642901454291</v>
      </c>
      <c r="CM18" s="46">
        <v>1.6988413625195284</v>
      </c>
      <c r="CN18" s="47">
        <v>1.6655353810411389</v>
      </c>
      <c r="CO18" s="47">
        <v>1.6381044512029388</v>
      </c>
      <c r="CP18" s="47">
        <v>1.6009132913584256</v>
      </c>
      <c r="CQ18" s="46">
        <v>1.5862135104048012</v>
      </c>
      <c r="CR18" s="48">
        <v>1.623931390365184</v>
      </c>
      <c r="CS18" s="44">
        <v>0.68636211927089497</v>
      </c>
      <c r="CT18" s="44">
        <v>0.70520343234891947</v>
      </c>
      <c r="CU18" s="44">
        <v>0.70475482965658554</v>
      </c>
      <c r="CV18" s="45">
        <v>0.7011660081179143</v>
      </c>
      <c r="CW18" s="44">
        <v>0.73256819658128847</v>
      </c>
      <c r="CX18" s="44">
        <v>0.7545497285056505</v>
      </c>
      <c r="CY18" s="44">
        <v>0.74288605850496858</v>
      </c>
      <c r="CZ18" s="44">
        <v>0.74288605850496858</v>
      </c>
      <c r="DA18" s="43">
        <v>0.75006370158231128</v>
      </c>
      <c r="DB18" s="44">
        <v>2.8</v>
      </c>
      <c r="DC18" s="44">
        <v>2.6</v>
      </c>
      <c r="DD18" s="45">
        <v>2.5</v>
      </c>
      <c r="DE18" s="44">
        <v>2.6</v>
      </c>
      <c r="DF18" s="44">
        <v>2.5</v>
      </c>
      <c r="DG18" s="44">
        <v>0.77249383619900724</v>
      </c>
      <c r="DH18" s="44">
        <v>0.77518545235301084</v>
      </c>
      <c r="DI18" s="43">
        <v>0.77877427389168208</v>
      </c>
      <c r="DJ18" s="44">
        <v>0.84247585620309851</v>
      </c>
      <c r="DK18" s="44">
        <v>0.81421388658606164</v>
      </c>
      <c r="DL18" s="45">
        <v>0.84606467774176985</v>
      </c>
      <c r="DM18" s="44">
        <v>0.87342944197413874</v>
      </c>
      <c r="DN18" s="44">
        <v>0.93713102428555528</v>
      </c>
      <c r="DO18" s="44">
        <v>0.89348198232146514</v>
      </c>
      <c r="DP18" s="44">
        <v>2.1340239763808482</v>
      </c>
      <c r="DQ18" s="43">
        <v>2.0422912995723639</v>
      </c>
      <c r="DR18" s="44">
        <v>2.0836772029979174</v>
      </c>
      <c r="DS18" s="44">
        <v>2.0295995644211251</v>
      </c>
      <c r="DT18" s="45">
        <v>2.0516789258622015</v>
      </c>
      <c r="DU18" s="43">
        <v>2.1456216690751875</v>
      </c>
      <c r="DV18" s="44">
        <v>2.192351947729438</v>
      </c>
      <c r="DW18" s="44">
        <v>2.0904763717317696</v>
      </c>
      <c r="DX18" s="45">
        <v>2.0231658167186883</v>
      </c>
      <c r="DY18" s="44">
        <v>2.0658186584864242</v>
      </c>
      <c r="DZ18" s="44">
        <v>2.0387629886103609</v>
      </c>
      <c r="EA18" s="44">
        <v>1.926572255887796</v>
      </c>
      <c r="EB18" s="44">
        <v>1.9525240768695526</v>
      </c>
      <c r="EC18" s="43">
        <v>2.1741349758300093</v>
      </c>
      <c r="ED18" s="44">
        <v>2.351188290597459</v>
      </c>
      <c r="EE18" s="44">
        <v>2.292739998768448</v>
      </c>
      <c r="EF18" s="45">
        <v>2.4052294935742884</v>
      </c>
      <c r="EG18" s="44">
        <v>2.4207034007687209</v>
      </c>
      <c r="EH18" s="44">
        <v>2.4875259144734527</v>
      </c>
      <c r="EI18" s="44">
        <v>2.5716818108029038</v>
      </c>
      <c r="EJ18" s="44">
        <v>2.873893319835048</v>
      </c>
      <c r="EK18" s="43">
        <v>3.1097577316157929</v>
      </c>
      <c r="EL18" s="44">
        <v>3.2554397436492946</v>
      </c>
      <c r="EM18" s="44">
        <v>3.0512026299824346</v>
      </c>
      <c r="EN18" s="45">
        <v>3.0840486238680356</v>
      </c>
      <c r="EO18" s="44">
        <v>3.0030557629379868</v>
      </c>
      <c r="EP18" s="44">
        <v>2.8850523591783155</v>
      </c>
      <c r="EQ18" s="44">
        <v>2.6222045246502161</v>
      </c>
      <c r="ER18" s="53">
        <f>+([1]JUN15!$Q$36+[1]JUN15!$Q$43+[1]JUN15!$Q$49)/ER$21*100</f>
        <v>2.7304782889386567</v>
      </c>
      <c r="ES18" s="54">
        <f>+([1]SEP15!$P$35+[1]SEP15!$P$42+[1]SEP15!$P$48)/ES$21*100</f>
        <v>2.6304614511051376</v>
      </c>
      <c r="ET18" s="53">
        <f>+([1]DEC15!$P$35+[1]DEC15!$P$42+[1]DEC15!$P$48)/ET$21*100</f>
        <v>2.7435319222002619</v>
      </c>
      <c r="EU18" s="53">
        <f>+([4]MAR16!$P$35+[4]MAR16!$P$42+[4]MAR16!$P$48)/EU$21*100</f>
        <v>2.5520556905259824</v>
      </c>
      <c r="EV18" s="55">
        <f>+([4]JUN16!$P$35+[4]JUN16!$P$42+[4]JUN16!$P$48)/EV$21*100</f>
        <v>2.5985440194930494</v>
      </c>
      <c r="EW18" s="53">
        <f>+([4]SEP16!$P$35+[4]SEP16!$P$42+[4]SEP16!$P$48)/EW$21*100</f>
        <v>2.5585209313617288</v>
      </c>
      <c r="EX18" s="53">
        <f>+([4]DEC16!$P$35+[4]DEC16!$P$42+[4]DEC16!$P$48)/EX$21*100</f>
        <v>2.6156707288166801</v>
      </c>
      <c r="EY18" s="53">
        <f>+([5]MAR17!$P$35+[5]MAR17!$P$42+[5]MAR17!$P$48)/EY$21*100</f>
        <v>2.4810666746398264</v>
      </c>
      <c r="EZ18" s="53">
        <f>+([5]JUN17!$P$35+[5]JUN17!$P$42+[5]JUN17!$P$48)/EZ$21*100</f>
        <v>2.6429817304941396</v>
      </c>
      <c r="FA18" s="54">
        <f>+([5]SEP17!$P$35+[5]SEP17!$P$42+[5]SEP17!$P$48)/FA$21*100</f>
        <v>2.6177002600966621</v>
      </c>
      <c r="FB18" s="53">
        <f>+([5]DEC17!$P$35+[5]DEC17!$P$42+[5]DEC17!$P$48)/FB$21*100</f>
        <v>2.5546001035147734</v>
      </c>
      <c r="FC18" s="53">
        <f>+([3]MAR18!$P$35+[3]MAR18!$P$42+[3]MAR18!$P$48)/FC$21*100</f>
        <v>2.2675026845202657</v>
      </c>
      <c r="FD18" s="55">
        <f>+([3]JUN18!$P$35+[3]JUN18!$P$42+[3]JUN18!$P$48)/FD$21*100</f>
        <v>2.0585775482386373</v>
      </c>
      <c r="FE18" s="53">
        <f>+([3]SEP18!$P$35+[3]SEP18!$P$42+[3]SEP18!$P$48)/FE$21*100</f>
        <v>2.0253223190940495</v>
      </c>
      <c r="FF18" s="53">
        <f>+([3]DEC18!$P$35+[3]DEC18!$P$42+[3]DEC18!$P$48)/FF$21*100</f>
        <v>1.9902155044229688</v>
      </c>
      <c r="FG18" s="53">
        <f>+([3]MAR19!$P$35+[3]MAR19!$P$42+[3]MAR19!$P$48)/FG$21*100</f>
        <v>2.4720920175244721</v>
      </c>
      <c r="FH18" s="53">
        <f>+([3]JUN19!$P$35+[3]JUN19!$P$42+[3]JUN19!$P$48)/FH$21*100</f>
        <v>2.6936561842028222</v>
      </c>
      <c r="FI18" s="54">
        <f>+([3]SEP19!$P$35+[3]SEP19!$P$42+[3]SEP19!$P$48)/FI$21*100</f>
        <v>2.7735304300454389</v>
      </c>
      <c r="FJ18" s="53">
        <f>+([3]DEC19!$P$35+[3]DEC19!$P$42+[3]DEC19!$P$48+[3]DEC19!$P$107)/FJ$21*100</f>
        <v>3.1195478637347591</v>
      </c>
      <c r="FK18" s="53">
        <f>+([3]MAR20!$P$35+[3]MAR20!$P$42+[3]MAR20!$P$48+[3]MAR20!$P$107)/FK$21*100</f>
        <v>2.7843386938271588</v>
      </c>
      <c r="FL18" s="55">
        <f>+([3]JUN20!$P$35+[3]JUN20!$P$42+[3]JUN20!$P$48+[3]JUN20!$P$107)/FL$21*100</f>
        <v>2.8070232227072989</v>
      </c>
      <c r="FM18" s="53">
        <f>+([3]SEP20!$O$35+[3]SEP20!$O$42+[3]SEP20!$O$48+[3]SEP20!$O$107)/FM$21*100</f>
        <v>2.9259867870734748</v>
      </c>
      <c r="FN18" s="53">
        <f>('[7]SHC_Bal.Sheet ($M)'!$BX$30)/$FN$21*100</f>
        <v>2.914137685817519</v>
      </c>
      <c r="FO18" s="56">
        <f>+([3]MAR21!$O$35+[3]MAR21!$O$42+[3]MAR21!$O$48+[3]MAR21!$O$107)/FO$21*100</f>
        <v>2.8630505050171307</v>
      </c>
      <c r="FP18" s="56">
        <f>+([3]JUN21!$P$35+[3]JUN21!$P$42+[3]JUN21!$P$48+[3]JUN21!$P$107)/FP$21*100</f>
        <v>2.9746043890999054</v>
      </c>
      <c r="FQ18" s="57">
        <f>+([3]SEP21!$P$35+[3]SEP21!$P$42+[3]SEP21!$P$48+[3]SEP21!$P$107)/FQ$21*100</f>
        <v>2.9202066444038941</v>
      </c>
      <c r="FR18" s="56">
        <f>+([3]DEC21!$P$35+[3]DEC21!$P$42+[3]DEC21!$P$48+[3]DEC21!$P$107)/FR$21*100</f>
        <v>2.9842395749534201</v>
      </c>
      <c r="FS18" s="56">
        <f>+([3]MAR22!$P$35+[3]MAR22!$P$42+[3]MAR22!$P$48+[3]MAR22!$P$95+[3]MAR22!$P$96+[3]MAR22!$P$107)/FS$21*100</f>
        <v>2.8617311246467092</v>
      </c>
      <c r="FT18" s="58">
        <f>+([3]JUN22!$P$35+[3]JUN22!$P$42+[3]JUN22!$P$48+[3]JUN22!$P$95+[3]JUN22!$P$96+[3]JUN22!$P$107)/FT$21*100</f>
        <v>2.9784253526256554</v>
      </c>
      <c r="FU18" s="56">
        <f>+([3]SEP22!$P$35+[3]SEP22!$P$42+[3]SEP22!$P$48+[3]SEP22!$P$95+[3]SEP22!$P$96+[3]SEP22!$P$107)/FU$21*100</f>
        <v>3.1674010396310979</v>
      </c>
      <c r="FV18" s="56">
        <f>+([3]DEC22!$P$35+[3]DEC22!$P$42+[3]DEC22!$P$48+[3]DEC22!$P$95+[3]DEC22!$P$96+[3]DEC22!$P$107)/FV$21*100</f>
        <v>3.225495916509137</v>
      </c>
      <c r="FW18" s="56">
        <f>+([3]MAR23!$O$35+[3]MAR23!$O$42+[3]MAR23!$O$48+[3]MAR23!$O$95+[3]MAR23!$O$96+[3]MAR23!$O$107)/FW$21*100</f>
        <v>3.2214811703842723</v>
      </c>
      <c r="FX18" s="56">
        <f>+([3]JUN23!$O$35+[3]JUN23!$O$42+[3]JUN23!$O$48+[3]JUN23!$O$95+[3]JUN23!$O$96+[3]JUN23!$O$107)/FX$21*100</f>
        <v>3.3096925797851928</v>
      </c>
      <c r="FY18" s="57">
        <f>+([3]SEP23!$O$35+[3]SEP23!$O$42+[3]SEP23!$O$48+[3]SEP23!$O$95+[3]SEP23!$O$96+[3]SEP23!$O$107)/FY$21*100</f>
        <v>3.2095543817570333</v>
      </c>
      <c r="FZ18" s="56">
        <f>+([3]DEC23!$O$35+[3]DEC23!$O$42+[3]DEC23!$O$48+[3]DEC23!$O$95+[3]DEC23!$O$96+[3]DEC23!$O$107)/FZ$21*100</f>
        <v>3.2170950392629591</v>
      </c>
      <c r="GA18" s="56">
        <v>3.1421760516997805</v>
      </c>
      <c r="GB18" s="58">
        <v>3.1421759703552663</v>
      </c>
      <c r="GC18" s="57">
        <v>1.7684633744537528</v>
      </c>
      <c r="GD18" s="47">
        <v>3.0131423583730919</v>
      </c>
      <c r="GE18" s="47">
        <v>2.8943526217640771</v>
      </c>
      <c r="GF18" s="47">
        <v>2.9495276317286359</v>
      </c>
      <c r="GG18" s="46">
        <v>2.9130845991212793</v>
      </c>
      <c r="GH18" s="48">
        <v>2.8802179165771364</v>
      </c>
      <c r="GI18" s="32"/>
    </row>
    <row r="19" spans="1:195" ht="12" customHeight="1" x14ac:dyDescent="0.2">
      <c r="A19" s="16"/>
      <c r="B19" s="60" t="s">
        <v>52</v>
      </c>
      <c r="C19" s="43"/>
      <c r="D19" s="44"/>
      <c r="E19" s="44"/>
      <c r="F19" s="45"/>
      <c r="G19" s="44"/>
      <c r="H19" s="44"/>
      <c r="I19" s="44"/>
      <c r="J19" s="44"/>
      <c r="K19" s="43"/>
      <c r="L19" s="44"/>
      <c r="M19" s="61"/>
      <c r="N19" s="62"/>
      <c r="O19" s="61"/>
      <c r="P19" s="61"/>
      <c r="Q19" s="44"/>
      <c r="R19" s="44"/>
      <c r="S19" s="43"/>
      <c r="T19" s="44"/>
      <c r="U19" s="44"/>
      <c r="V19" s="45"/>
      <c r="W19" s="44"/>
      <c r="X19" s="44"/>
      <c r="Y19" s="44"/>
      <c r="Z19" s="44"/>
      <c r="AA19" s="43"/>
      <c r="AB19" s="44"/>
      <c r="AC19" s="44"/>
      <c r="AD19" s="45"/>
      <c r="AE19" s="43"/>
      <c r="AF19" s="44"/>
      <c r="AG19" s="44"/>
      <c r="AH19" s="45"/>
      <c r="AI19" s="44"/>
      <c r="AJ19" s="44"/>
      <c r="AK19" s="44"/>
      <c r="AL19" s="44"/>
      <c r="AM19" s="43"/>
      <c r="AN19" s="44"/>
      <c r="AO19" s="44"/>
      <c r="AP19" s="45"/>
      <c r="AQ19" s="44"/>
      <c r="AU19" s="63"/>
      <c r="AV19" s="44"/>
      <c r="AW19" s="47">
        <v>2.9173312068364621</v>
      </c>
      <c r="AX19" s="48">
        <v>3.0324515776368863</v>
      </c>
      <c r="AY19" s="47">
        <v>3.192907448797448</v>
      </c>
      <c r="AZ19" s="47">
        <v>3.1364286686807463</v>
      </c>
      <c r="BA19" s="47">
        <v>2.7526216177574749</v>
      </c>
      <c r="BB19" s="56">
        <f>[1]JUN15!$M$113/BB21*100</f>
        <v>3.3818901326042048</v>
      </c>
      <c r="BC19" s="57">
        <f>[1]SEP15!$L$112/BC21*100</f>
        <v>3.493686843065849</v>
      </c>
      <c r="BD19" s="56">
        <f>[1]DEC15!$L$112/BD21*100</f>
        <v>3.5330800920289009</v>
      </c>
      <c r="BE19" s="56">
        <f>[4]MAR16!$L$112/BE21*100</f>
        <v>3.6907513107637882</v>
      </c>
      <c r="BF19" s="58">
        <f>[4]JUN16!$L$112/BF21*100</f>
        <v>3.9966108280693926</v>
      </c>
      <c r="BG19" s="57">
        <f>[4]SEP16!$L$112/BG21*100</f>
        <v>4.2385468582740264</v>
      </c>
      <c r="BH19" s="56">
        <f>[4]DEC16!$L$112/BH21*100</f>
        <v>4.1896906896500861</v>
      </c>
      <c r="BI19" s="56">
        <f>+[5]MAR17!$L$112/'A6'!BI21*100</f>
        <v>4.9603316642094217</v>
      </c>
      <c r="BJ19" s="58">
        <f>+[5]JUN17!$L$112/'A6'!BJ21*100</f>
        <v>4.6191539557987733</v>
      </c>
      <c r="BK19" s="56">
        <f>+[5]SEP17!$L$112/'A6'!BK21*100</f>
        <v>4.4753584209784512</v>
      </c>
      <c r="BL19" s="56">
        <f>+[5]DEC17!$L$112/'A6'!BL21*100</f>
        <v>4.4112092224912489</v>
      </c>
      <c r="BM19" s="56">
        <f>+[3]MAR18!$L$112/'A6'!BM21*100</f>
        <v>4.7064123230695962</v>
      </c>
      <c r="BN19" s="58">
        <f>+[3]JUN18!$L$112/'A6'!BN21*100</f>
        <v>32.062635334773695</v>
      </c>
      <c r="BO19" s="56">
        <f>+[3]SEP18!$L$112/'A6'!BO21*100</f>
        <v>27.87273749353481</v>
      </c>
      <c r="BP19" s="56">
        <f>+[3]DEC18!$L$112/'A6'!BP21*100</f>
        <v>27.745311655188097</v>
      </c>
      <c r="BQ19" s="56">
        <f>+[3]MAR19!L112/'A6'!BQ21*100</f>
        <v>0.7018290819788956</v>
      </c>
      <c r="BR19" s="58">
        <f>+[3]JUN19!L112/'A6'!BR21*100</f>
        <v>0.74965248304599763</v>
      </c>
      <c r="BS19" s="57">
        <f>+([3]SEP19!$L$112/'A6'!BS21*100)</f>
        <v>0.69764062455859432</v>
      </c>
      <c r="BT19" s="56">
        <f>+([3]DEC19!$L$112/'A6'!BT21*100)</f>
        <v>0.80097441165421202</v>
      </c>
      <c r="BU19" s="56">
        <f>+([3]MAR20!$L$112/'A6'!BU21*100)</f>
        <v>4.1504275370548509</v>
      </c>
      <c r="BV19" s="56">
        <f>+([3]JUN20!$L$116/'A6'!BV21*100)</f>
        <v>4.0434201854189427</v>
      </c>
      <c r="BW19" s="57">
        <f>[6]UTOS!$CJ$73/BW21*100</f>
        <v>2.6662697423726644E-3</v>
      </c>
      <c r="BX19" s="47">
        <f>+[3]DEC20!L116/'A6'!$BX$21*100</f>
        <v>3.2654358570224558</v>
      </c>
      <c r="BY19" s="47">
        <f>+[3]MAR21!K116/'A6'!$BY$21*100</f>
        <v>3.0505202012666062</v>
      </c>
      <c r="BZ19" s="48">
        <f>+[3]JUN21!L116/'A6'!$BZ$21*100</f>
        <v>3.1677709514358714</v>
      </c>
      <c r="CA19" s="46">
        <f>+[3]SEP21!L116/'A6'!$CA$21*100</f>
        <v>4.0556044059908301</v>
      </c>
      <c r="CB19" s="47">
        <f>+[3]DEC21!L116/'A6'!$CB$21*100</f>
        <v>4.1941267584448791</v>
      </c>
      <c r="CC19" s="47">
        <f>+[3]MAR22!L116/'A6'!$CC$21*100</f>
        <v>4.1636969424962</v>
      </c>
      <c r="CD19" s="47">
        <f>+[3]JUN22!L116/'A6'!$CD$21*100</f>
        <v>4.3118809551856083</v>
      </c>
      <c r="CE19" s="46">
        <f>+[3]SEP22!L116/'A6'!$CE$21*100</f>
        <v>4.6513771570695726</v>
      </c>
      <c r="CF19" s="47">
        <f>+[3]DEC22!L116/'A6'!$CF$21*100</f>
        <v>4.5726706189272246</v>
      </c>
      <c r="CG19" s="47">
        <f>+[3]MAR23!$L$284/'A6'!CG21*100</f>
        <v>6.807277159042374</v>
      </c>
      <c r="CH19" s="47">
        <f>+[3]JUN23!$L$284/'A6'!CH21*100</f>
        <v>7.0526243865886435</v>
      </c>
      <c r="CI19" s="46">
        <f>+[3]SEP23!$L$284/'A6'!CI21*100</f>
        <v>7.164449401913302</v>
      </c>
      <c r="CJ19" s="47">
        <f>+[3]DEC23!$L$284/'A6'!CJ21*100</f>
        <v>6.8761897883477845</v>
      </c>
      <c r="CK19" s="47">
        <v>4.8408554631421499</v>
      </c>
      <c r="CL19" s="47">
        <v>4.9311155020557162</v>
      </c>
      <c r="CM19" s="46">
        <v>5.0218783863018102</v>
      </c>
      <c r="CN19" s="47">
        <v>5.1255315735632623</v>
      </c>
      <c r="CO19" s="47">
        <v>5.0735689917212845</v>
      </c>
      <c r="CP19" s="47">
        <v>5.1502069433502484</v>
      </c>
      <c r="CQ19" s="46">
        <v>5.0705477489429089</v>
      </c>
      <c r="CR19" s="48">
        <v>5.3493455574914037</v>
      </c>
      <c r="CS19" s="44"/>
      <c r="CT19" s="44"/>
      <c r="CU19" s="44"/>
      <c r="CV19" s="45"/>
      <c r="CW19" s="44"/>
      <c r="CX19" s="44"/>
      <c r="CY19" s="44"/>
      <c r="CZ19" s="44"/>
      <c r="DA19" s="43"/>
      <c r="DB19" s="44"/>
      <c r="DC19" s="44"/>
      <c r="DD19" s="45"/>
      <c r="DE19" s="44"/>
      <c r="DF19" s="44"/>
      <c r="DG19" s="44"/>
      <c r="DH19" s="44"/>
      <c r="DI19" s="43"/>
      <c r="DJ19" s="44"/>
      <c r="DK19" s="44"/>
      <c r="DL19" s="45"/>
      <c r="DM19" s="44"/>
      <c r="DN19" s="44"/>
      <c r="DO19" s="44"/>
      <c r="DP19" s="44"/>
      <c r="DQ19" s="43"/>
      <c r="DR19" s="44"/>
      <c r="DS19" s="44"/>
      <c r="DT19" s="45"/>
      <c r="DU19" s="43"/>
      <c r="DV19" s="44"/>
      <c r="DW19" s="44"/>
      <c r="DX19" s="45"/>
      <c r="DY19" s="44"/>
      <c r="DZ19" s="44"/>
      <c r="EA19" s="44"/>
      <c r="EB19" s="44"/>
      <c r="EC19" s="43"/>
      <c r="ED19" s="44"/>
      <c r="EE19" s="44"/>
      <c r="EF19" s="45"/>
      <c r="EG19" s="44"/>
      <c r="EH19" s="44"/>
      <c r="EI19" s="44"/>
      <c r="EJ19" s="44"/>
      <c r="EK19" s="43"/>
      <c r="EL19" s="44"/>
      <c r="EM19" s="47">
        <v>2.9037983706608173</v>
      </c>
      <c r="EN19" s="48">
        <v>3.7082824483715506</v>
      </c>
      <c r="EO19" s="47">
        <v>4.2467551802444392</v>
      </c>
      <c r="EP19" s="47">
        <v>3.9324511220587679</v>
      </c>
      <c r="EQ19" s="47">
        <v>3.6631122972333965</v>
      </c>
      <c r="ER19" s="56">
        <f>+([1]JUN15!$M$36+[1]JUN15!$M$43+[1]JUN15!$M$49)/ER$21*100</f>
        <v>4.1132898012624652</v>
      </c>
      <c r="ES19" s="57">
        <f>+([1]SEP15!$L$35+[1]SEP15!$L$42+[1]SEP15!$L$48)/ES$21*100</f>
        <v>4.8810045022846875</v>
      </c>
      <c r="ET19" s="56">
        <f>+([1]DEC15!$L$35+[1]DEC15!$L$42+[1]DEC15!$L$48)/ET$21*100</f>
        <v>5.0489378976151498</v>
      </c>
      <c r="EU19" s="56">
        <f>+([4]MAR16!$L$35+[4]MAR16!$L$42+[4]MAR16!$L$48)/EU$21*100</f>
        <v>5.0951531998944741</v>
      </c>
      <c r="EV19" s="58">
        <f>+([4]JUN16!$L$35+[4]JUN16!$L$42+[4]JUN16!$L$48)/EV$21*100</f>
        <v>5.2034002017862075</v>
      </c>
      <c r="EW19" s="56">
        <f>+([4]SEP16!$L$35+[4]SEP16!$L$42+[4]SEP16!$L$48)/EW$21*100</f>
        <v>5.6062580611282193</v>
      </c>
      <c r="EX19" s="56">
        <f>+([4]DEC16!$L$35+[4]DEC16!$L$42+[4]DEC16!$L$48)/EX$21*100</f>
        <v>5.3834637684623736</v>
      </c>
      <c r="EY19" s="56">
        <f>+([5]MAR17!$L$35+[5]MAR17!$L$42+[5]MAR17!$L$48)/EY$21*100</f>
        <v>5.1716086990907542</v>
      </c>
      <c r="EZ19" s="56">
        <f>+([5]JUN17!$L$35+[5]JUN17!$L$42+[5]JUN17!$L$48)/EZ$21*100</f>
        <v>5.1113315648324917</v>
      </c>
      <c r="FA19" s="57">
        <f>+([5]SEP17!$L$35+[5]SEP17!$L$42+[5]SEP17!$L$48)/FA$21*100</f>
        <v>5.0624388546394128</v>
      </c>
      <c r="FB19" s="56">
        <f>+([5]DEC17!$L$35+[5]DEC17!$L$42+[5]DEC17!$L$48)/FB$21*100</f>
        <v>4.8887987898551319</v>
      </c>
      <c r="FC19" s="56">
        <f>+([3]MAR18!$L$35+[3]MAR18!$L$42+[3]MAR18!$L$48)/FC$21*100</f>
        <v>4.702891648249083</v>
      </c>
      <c r="FD19" s="58">
        <f>+([3]JUN18!$L$35+[3]JUN18!$L$42+[3]JUN18!$L$48)/FD$21*100</f>
        <v>20.380344293366541</v>
      </c>
      <c r="FE19" s="56">
        <f>+([3]SEP18!$L$35+[3]SEP18!$L$42+[3]SEP18!$L$48)/FE$21*100</f>
        <v>20.512620489262705</v>
      </c>
      <c r="FF19" s="56">
        <f>+([3]DEC18!$L$35+[3]DEC18!$L$42+[3]DEC18!$L$48)/FF$21*100+0.4</f>
        <v>19.59786440026652</v>
      </c>
      <c r="FG19" s="56">
        <f>+([3]MAR19!$L$35+[3]MAR19!$L$42+[3]MAR19!$L$48)/FG$21*100</f>
        <v>0.85307166930379918</v>
      </c>
      <c r="FH19" s="56">
        <f>+([3]JUN19!$L$35+[3]JUN19!$L$42+[3]JUN19!$L$48)/FH$21*100</f>
        <v>0.87206064155073482</v>
      </c>
      <c r="FI19" s="57">
        <f>+([3]SEP19!$L$35+[3]SEP19!$L$42+[3]SEP19!$L$48)/FI$21*100</f>
        <v>0.85179250515612437</v>
      </c>
      <c r="FJ19" s="56">
        <f>+([3]DEC19!$L$35+[3]DEC19!$L$42+[3]DEC19!$L$48+[3]DEC19!$L$107)/FJ$21*100</f>
        <v>0.87160526381876735</v>
      </c>
      <c r="FK19" s="56">
        <f>+([3]MAR20!$L$35+[3]MAR20!$L$42+[3]MAR20!$L$48+[3]MAR20!$L$107)/FK$21*100</f>
        <v>4.1728723712344298</v>
      </c>
      <c r="FL19" s="58">
        <f>+([3]JUN20!$L$35+[3]JUN20!$L$42+[3]JUN20!$L$48+[3]JUN20!$L$107)/FL$21*100</f>
        <v>4.3111174082648844</v>
      </c>
      <c r="FM19" s="56">
        <f>+([3]SEP20!$L$35+[3]SEP20!$L$42+[3]SEP20!$L$48+[3]SEP20!$L$107)/FM$21*100</f>
        <v>4.2944911474661058</v>
      </c>
      <c r="FN19" s="56">
        <f>+([3]DEC20!$L$35+[3]DEC20!$L$42+[3]DEC20!$L$48+[3]DEC20!$L$107)/FN$21*100</f>
        <v>4.004486741777959</v>
      </c>
      <c r="FO19" s="56">
        <f>+([3]MAR21!$K$35+[3]MAR21!$K$42+[3]MAR21!$K$48+[3]MAR21!$K$107)/FO$21*100</f>
        <v>3.7506336359777492</v>
      </c>
      <c r="FP19" s="56">
        <f>+([3]JUN21!$L$35+[3]JUN21!$L$42+[3]JUN21!$L$48+[3]JUN21!$L$107)/FP$21*100</f>
        <v>4.0164389508098761</v>
      </c>
      <c r="FQ19" s="57">
        <f>+([3]SEP21!$L$35+[3]SEP21!$L$42+[3]SEP21!$L$48+[3]SEP21!$L$107)/FQ$21*100</f>
        <v>4.3151093764178832</v>
      </c>
      <c r="FR19" s="56">
        <f>+([3]DEC21!$L$35+[3]DEC21!$L$42+[3]DEC21!$L$48+[3]DEC21!$L$107)/FR$21*100</f>
        <v>4.6955319069821932</v>
      </c>
      <c r="FS19" s="56">
        <f>+([3]MAR22!$L$35+[3]MAR22!$L$42+[3]MAR22!$L$48+[3]MAR22!$L$95+[3]MAR22!$L$96+[3]MAR22!$L$107)/FS$21*100</f>
        <v>4.8582089114999931</v>
      </c>
      <c r="FT19" s="58">
        <f>+([3]JUN22!$L$35+[3]JUN22!$L$42+[3]JUN22!$L$48+[3]JUN22!$L$95+[3]JUN22!$L$96+[3]JUN22!$L$107)/FT$21*100</f>
        <v>5.4332532857345575</v>
      </c>
      <c r="FU19" s="56">
        <f>+([3]SEP22!$L$35+[3]SEP22!$L$42+[3]SEP22!$L$48+[3]SEP22!$L$95+[3]SEP22!$L$96+[3]SEP22!$L$107)/FU$21*100</f>
        <v>5.7324162066833813</v>
      </c>
      <c r="FV19" s="56">
        <f>+([3]DEC22!$L$35+[3]DEC22!$L$42+[3]DEC22!$L$48+[3]DEC22!$L$95+[3]DEC22!$L$96+[3]DEC22!$L$107)/FV$21*100</f>
        <v>5.7736633260157832</v>
      </c>
      <c r="FW19" s="56">
        <f>+([3]MAR23!$L$35+[3]MAR23!$L$42+[3]MAR23!$L$48+[3]MAR23!$L$95+[3]MAR23!$L$96+[3]MAR23!$L$107)/FW$21*100</f>
        <v>5.7916354835835806</v>
      </c>
      <c r="FX19" s="56">
        <f>+([3]JUN23!$L$35+[3]JUN23!$L$42+[3]JUN23!$L$48+[3]JUN23!$L$95+[3]JUN23!$L$96+[3]JUN23!$L$107)/FX$21*100</f>
        <v>5.7945487433761125</v>
      </c>
      <c r="FY19" s="57">
        <f>+([3]SEP23!$L$35+[3]SEP23!$L$42+[3]SEP23!$L$48+[3]SEP23!$L$95+[3]SEP23!$L$96+[3]SEP23!$L$107)/FY$21*100</f>
        <v>5.6381303850493536</v>
      </c>
      <c r="FZ19" s="56">
        <f>+([3]DEC23!$L$35+[3]DEC23!$L$42+[3]DEC23!$L$48+[3]DEC23!$L$95+[3]DEC23!$L$96+[3]DEC23!$L$107)/FZ$21*100</f>
        <v>5.5897390225402592</v>
      </c>
      <c r="GA19" s="56">
        <v>5.5466842055619487</v>
      </c>
      <c r="GB19" s="58">
        <v>5.5466840619696329</v>
      </c>
      <c r="GC19" s="57">
        <v>6.5126992828293231</v>
      </c>
      <c r="GD19" s="47">
        <v>6.3508325270217671</v>
      </c>
      <c r="GE19" s="47">
        <v>6.1188795530979743</v>
      </c>
      <c r="GF19" s="47">
        <v>6.1956714095531646</v>
      </c>
      <c r="GG19" s="46">
        <v>6.1034615383514801</v>
      </c>
      <c r="GH19" s="48">
        <v>5.9593498397534024</v>
      </c>
      <c r="GI19" s="32"/>
    </row>
    <row r="20" spans="1:195" x14ac:dyDescent="0.2">
      <c r="A20" s="16" t="s">
        <v>53</v>
      </c>
      <c r="B20" s="51"/>
      <c r="C20" s="64" t="e">
        <f>+#REF!+C7+C8+C13</f>
        <v>#REF!</v>
      </c>
      <c r="D20" s="65" t="e">
        <f>+#REF!+D7+D8+D13</f>
        <v>#REF!</v>
      </c>
      <c r="E20" s="65" t="e">
        <f>+#REF!+E7+E8+E13</f>
        <v>#REF!</v>
      </c>
      <c r="F20" s="66" t="e">
        <f>+#REF!+F7+F8+F13</f>
        <v>#REF!</v>
      </c>
      <c r="G20" s="65" t="e">
        <f>+#REF!+G7+G8+G13</f>
        <v>#REF!</v>
      </c>
      <c r="H20" s="65" t="e">
        <f>+#REF!+H7+H8+H13</f>
        <v>#REF!</v>
      </c>
      <c r="I20" s="65" t="e">
        <f>+#REF!+I7+I8+I13</f>
        <v>#REF!</v>
      </c>
      <c r="J20" s="65" t="e">
        <f>+#REF!+J7+J8+J13</f>
        <v>#REF!</v>
      </c>
      <c r="K20" s="64" t="e">
        <f>+#REF!+K7+K8+K13</f>
        <v>#REF!</v>
      </c>
      <c r="L20" s="65" t="e">
        <f>+#REF!+L7+L8+L13</f>
        <v>#REF!</v>
      </c>
      <c r="M20" s="65" t="e">
        <f>+#REF!+M7+M8+M13+M19</f>
        <v>#REF!</v>
      </c>
      <c r="N20" s="66" t="e">
        <f>+#REF!+N7+N8+N13+N19</f>
        <v>#REF!</v>
      </c>
      <c r="O20" s="65" t="e">
        <f>+#REF!+O7+O8+O13</f>
        <v>#REF!</v>
      </c>
      <c r="P20" s="65" t="e">
        <f>+#REF!+P7+P8+P13</f>
        <v>#REF!</v>
      </c>
      <c r="Q20" s="65" t="e">
        <f>+#REF!+Q7+Q8+Q13</f>
        <v>#REF!</v>
      </c>
      <c r="R20" s="65" t="e">
        <f>+#REF!+R7+R8+R13</f>
        <v>#REF!</v>
      </c>
      <c r="S20" s="64" t="e">
        <f>+#REF!+S7+S8+S13</f>
        <v>#REF!</v>
      </c>
      <c r="T20" s="65" t="e">
        <f>+#REF!+T7+T8+T13</f>
        <v>#REF!</v>
      </c>
      <c r="U20" s="65" t="e">
        <f>+#REF!+U7+U8+U13</f>
        <v>#REF!</v>
      </c>
      <c r="V20" s="66" t="e">
        <f>+#REF!+V7+V8+V13</f>
        <v>#REF!</v>
      </c>
      <c r="W20" s="65" t="e">
        <f>+#REF!+W7+W8+W13</f>
        <v>#REF!</v>
      </c>
      <c r="X20" s="65" t="e">
        <f>+#REF!+X7+X8+X13</f>
        <v>#REF!</v>
      </c>
      <c r="Y20" s="65" t="e">
        <f>+#REF!+Y7+Y8+Y13</f>
        <v>#REF!</v>
      </c>
      <c r="Z20" s="65" t="e">
        <f>+#REF!+Z7+Z8+Z13</f>
        <v>#REF!</v>
      </c>
      <c r="AA20" s="64" t="e">
        <f>+#REF!+AA7+AA8+AA13</f>
        <v>#REF!</v>
      </c>
      <c r="AB20" s="65" t="e">
        <f>+#REF!+AB7+AB8+AB13</f>
        <v>#REF!</v>
      </c>
      <c r="AC20" s="65" t="e">
        <f>+#REF!+AC7+AC8+AC13</f>
        <v>#REF!</v>
      </c>
      <c r="AD20" s="66" t="e">
        <f>+#REF!+AD7+AD8+AD13</f>
        <v>#REF!</v>
      </c>
      <c r="AE20" s="64" t="e">
        <f>+#REF!+AE7+AE8+AE13</f>
        <v>#REF!</v>
      </c>
      <c r="AF20" s="65" t="e">
        <f>+#REF!+AF7+AF8+AF13</f>
        <v>#REF!</v>
      </c>
      <c r="AG20" s="65" t="e">
        <f>+#REF!+AG7+AG8+AG13</f>
        <v>#REF!</v>
      </c>
      <c r="AH20" s="66" t="e">
        <f>+#REF!+AH7+AH8+AH13</f>
        <v>#REF!</v>
      </c>
      <c r="AI20" s="65" t="e">
        <f>+#REF!+AI7+AI8+AI13</f>
        <v>#REF!</v>
      </c>
      <c r="AJ20" s="65" t="e">
        <f>+#REF!+AJ7+AJ8+AJ13</f>
        <v>#REF!</v>
      </c>
      <c r="AK20" s="65" t="e">
        <f>+#REF!+AK7+AK8+AK13</f>
        <v>#REF!</v>
      </c>
      <c r="AL20" s="65" t="e">
        <f>+#REF!+AL7+AL8+AL13</f>
        <v>#REF!</v>
      </c>
      <c r="AM20" s="64" t="e">
        <f>+#REF!+AM7+AM8+AM13</f>
        <v>#REF!</v>
      </c>
      <c r="AN20" s="65" t="e">
        <f>+#REF!+AN7+AN8+AN13</f>
        <v>#REF!</v>
      </c>
      <c r="AO20" s="65" t="e">
        <f>+#REF!+AO7+AO8+AO13</f>
        <v>#REF!</v>
      </c>
      <c r="AP20" s="66" t="e">
        <f>+#REF!+AP7+AP8+AP13</f>
        <v>#REF!</v>
      </c>
      <c r="AQ20" s="65" t="e">
        <f>+#REF!+AQ7+AQ8+AQ13</f>
        <v>#REF!</v>
      </c>
      <c r="AR20" s="65" t="e">
        <f>+#REF!+AR7+AR8+AR13</f>
        <v>#REF!</v>
      </c>
      <c r="AS20" s="65" t="e">
        <f>+#REF!+AS7+AS8+AS13</f>
        <v>#REF!</v>
      </c>
      <c r="AT20" s="65" t="e">
        <f>+#REF!+AT7+AT8+AT13</f>
        <v>#REF!</v>
      </c>
      <c r="AU20" s="64" t="e">
        <f>+#REF!+AU7+AU8+AU13</f>
        <v>#REF!</v>
      </c>
      <c r="AV20" s="65" t="e">
        <f>+#REF!+AV7+AV8+AV13</f>
        <v>#REF!</v>
      </c>
      <c r="AW20" s="65" t="e">
        <f>+#REF!+AW7+AW8+AW13</f>
        <v>#REF!</v>
      </c>
      <c r="AX20" s="66" t="e">
        <f>+#REF!+AX7+AX8+AX13</f>
        <v>#REF!</v>
      </c>
      <c r="AY20" s="65" t="e">
        <f>+#REF!+AY7+AY8+AY13</f>
        <v>#REF!</v>
      </c>
      <c r="AZ20" s="65" t="e">
        <f>+#REF!+AZ7+AZ8+AZ13</f>
        <v>#REF!</v>
      </c>
      <c r="BA20" s="65" t="e">
        <f>+#REF!+BA7+BA8+BA13</f>
        <v>#REF!</v>
      </c>
      <c r="BB20" s="65" t="e">
        <f>+#REF!+BB7+BB8+BB13</f>
        <v>#REF!</v>
      </c>
      <c r="BC20" s="64" t="e">
        <f>+#REF!+BC7+BC8+BC13</f>
        <v>#REF!</v>
      </c>
      <c r="BD20" s="65" t="e">
        <f>+#REF!+BD7+BD8+BD13</f>
        <v>#REF!</v>
      </c>
      <c r="BE20" s="65" t="e">
        <f>+#REF!+BE7+BE8+BE13</f>
        <v>#REF!</v>
      </c>
      <c r="BF20" s="66" t="e">
        <f>+#REF!+BF7+BF8+BF13</f>
        <v>#REF!</v>
      </c>
      <c r="BG20" s="64" t="e">
        <f>+#REF!+BG7+BG8+BG13</f>
        <v>#REF!</v>
      </c>
      <c r="BH20" s="65" t="e">
        <f>+#REF!+BH7+BH8+BH13</f>
        <v>#REF!</v>
      </c>
      <c r="BI20" s="65" t="e">
        <f>+#REF!+BI7+BI8+BI13</f>
        <v>#REF!</v>
      </c>
      <c r="BJ20" s="66" t="e">
        <f>+#REF!+BJ7+BJ8+BJ13</f>
        <v>#REF!</v>
      </c>
      <c r="BK20" s="65" t="e">
        <f>+#REF!+BK7+BK8+BK13</f>
        <v>#REF!</v>
      </c>
      <c r="BL20" s="65" t="e">
        <f>+#REF!+BL7+BL8+BL13</f>
        <v>#REF!</v>
      </c>
      <c r="BM20" s="65" t="e">
        <f>+#REF!+BM7+BM8+BM13</f>
        <v>#REF!</v>
      </c>
      <c r="BN20" s="66" t="e">
        <f>+#REF!+BN7+BN8+BN13</f>
        <v>#REF!</v>
      </c>
      <c r="BO20" s="65">
        <f t="shared" ref="BO20:CJ20" si="12">+BO7+BO8+BO13</f>
        <v>99.808070670343938</v>
      </c>
      <c r="BP20" s="65">
        <f t="shared" si="12"/>
        <v>99.812362756723473</v>
      </c>
      <c r="BQ20" s="65">
        <f t="shared" si="12"/>
        <v>99.768386839572827</v>
      </c>
      <c r="BR20" s="66">
        <f t="shared" si="12"/>
        <v>99.772870439494653</v>
      </c>
      <c r="BS20" s="65">
        <f t="shared" si="12"/>
        <v>99.778445581887169</v>
      </c>
      <c r="BT20" s="65">
        <f t="shared" si="12"/>
        <v>99.696613438200416</v>
      </c>
      <c r="BU20" s="65">
        <f t="shared" si="12"/>
        <v>99.184767065300917</v>
      </c>
      <c r="BV20" s="66">
        <f t="shared" si="12"/>
        <v>99.205785602916535</v>
      </c>
      <c r="BW20" s="65">
        <f t="shared" si="12"/>
        <v>95.807079452639528</v>
      </c>
      <c r="BX20" s="65">
        <f t="shared" si="12"/>
        <v>99.242260444870013</v>
      </c>
      <c r="BY20" s="65">
        <f t="shared" si="12"/>
        <v>99.237583742412738</v>
      </c>
      <c r="BZ20" s="66">
        <f t="shared" si="12"/>
        <v>99.263591595100124</v>
      </c>
      <c r="CA20" s="65">
        <f t="shared" si="12"/>
        <v>100</v>
      </c>
      <c r="CB20" s="65">
        <f t="shared" si="12"/>
        <v>99.999999999999972</v>
      </c>
      <c r="CC20" s="65">
        <f t="shared" si="12"/>
        <v>100.00000000000001</v>
      </c>
      <c r="CD20" s="66">
        <f t="shared" si="12"/>
        <v>100</v>
      </c>
      <c r="CE20" s="65">
        <f t="shared" si="12"/>
        <v>100</v>
      </c>
      <c r="CF20" s="65">
        <f t="shared" si="12"/>
        <v>100</v>
      </c>
      <c r="CG20" s="65">
        <f t="shared" si="12"/>
        <v>100</v>
      </c>
      <c r="CH20" s="66">
        <f t="shared" si="12"/>
        <v>99.999999999999986</v>
      </c>
      <c r="CI20" s="64">
        <f t="shared" si="12"/>
        <v>100</v>
      </c>
      <c r="CJ20" s="65">
        <f t="shared" si="12"/>
        <v>100</v>
      </c>
      <c r="CK20" s="65">
        <v>100</v>
      </c>
      <c r="CL20" s="65">
        <v>100</v>
      </c>
      <c r="CM20" s="64">
        <v>99.972255109116261</v>
      </c>
      <c r="CN20" s="65">
        <v>99.96400499630272</v>
      </c>
      <c r="CO20" s="65">
        <v>99.999999999999986</v>
      </c>
      <c r="CP20" s="65">
        <v>100</v>
      </c>
      <c r="CQ20" s="64">
        <v>100</v>
      </c>
      <c r="CR20" s="66">
        <v>100</v>
      </c>
      <c r="CS20" s="65">
        <f t="shared" ref="CS20:FD20" si="13">+CS7+CS8+CS13</f>
        <v>23.509024091758988</v>
      </c>
      <c r="CT20" s="65">
        <f t="shared" si="13"/>
        <v>24.542156092204003</v>
      </c>
      <c r="CU20" s="65">
        <f t="shared" si="13"/>
        <v>25.228069608782562</v>
      </c>
      <c r="CV20" s="66">
        <f t="shared" si="13"/>
        <v>25.906356879591446</v>
      </c>
      <c r="CW20" s="65">
        <f t="shared" si="13"/>
        <v>26.203331861916503</v>
      </c>
      <c r="CX20" s="65">
        <f t="shared" si="13"/>
        <v>26.751075749256213</v>
      </c>
      <c r="CY20" s="65">
        <f t="shared" si="13"/>
        <v>27.150332145433403</v>
      </c>
      <c r="CZ20" s="65">
        <f t="shared" si="13"/>
        <v>28.462495020510111</v>
      </c>
      <c r="DA20" s="64">
        <f t="shared" si="13"/>
        <v>28.904817275151355</v>
      </c>
      <c r="DB20" s="65">
        <f t="shared" si="13"/>
        <v>87.063069590838467</v>
      </c>
      <c r="DC20" s="65">
        <f t="shared" si="13"/>
        <v>96.12632436486831</v>
      </c>
      <c r="DD20" s="66">
        <f t="shared" si="13"/>
        <v>105.79999999999998</v>
      </c>
      <c r="DE20" s="65">
        <f t="shared" si="13"/>
        <v>106.5</v>
      </c>
      <c r="DF20" s="65">
        <f t="shared" si="13"/>
        <v>105.9</v>
      </c>
      <c r="DG20" s="65">
        <f t="shared" si="13"/>
        <v>36.95723560254519</v>
      </c>
      <c r="DH20" s="65">
        <f t="shared" si="13"/>
        <v>38.595981237640984</v>
      </c>
      <c r="DI20" s="64">
        <f t="shared" si="13"/>
        <v>40.056183001187897</v>
      </c>
      <c r="DJ20" s="65">
        <f t="shared" si="13"/>
        <v>40.752414379690137</v>
      </c>
      <c r="DK20" s="65">
        <f t="shared" si="13"/>
        <v>41.698966060514707</v>
      </c>
      <c r="DL20" s="66">
        <f t="shared" si="13"/>
        <v>42.214410554006371</v>
      </c>
      <c r="DM20" s="65">
        <f t="shared" si="13"/>
        <v>43.136289086752576</v>
      </c>
      <c r="DN20" s="65">
        <f t="shared" si="13"/>
        <v>43.421600399076951</v>
      </c>
      <c r="DO20" s="65">
        <f t="shared" si="13"/>
        <v>44.090287572269887</v>
      </c>
      <c r="DP20" s="65">
        <f t="shared" si="13"/>
        <v>104.7638610168423</v>
      </c>
      <c r="DQ20" s="64">
        <f t="shared" si="13"/>
        <v>104.993093282925</v>
      </c>
      <c r="DR20" s="65">
        <f t="shared" si="13"/>
        <v>105.1934779579133</v>
      </c>
      <c r="DS20" s="65">
        <f t="shared" si="13"/>
        <v>105.03836063950894</v>
      </c>
      <c r="DT20" s="66">
        <f t="shared" si="13"/>
        <v>104.33025950717933</v>
      </c>
      <c r="DU20" s="64">
        <f t="shared" si="13"/>
        <v>108.32272715429033</v>
      </c>
      <c r="DV20" s="65">
        <f t="shared" si="13"/>
        <v>107.80467003910991</v>
      </c>
      <c r="DW20" s="65">
        <f t="shared" si="13"/>
        <v>107.45013415004307</v>
      </c>
      <c r="DX20" s="66">
        <f t="shared" si="13"/>
        <v>107.23437653666171</v>
      </c>
      <c r="DY20" s="65">
        <f t="shared" si="13"/>
        <v>107.73057865218209</v>
      </c>
      <c r="DZ20" s="65">
        <f t="shared" si="13"/>
        <v>106.99033463700201</v>
      </c>
      <c r="EA20" s="65">
        <f t="shared" si="13"/>
        <v>107.22549679717136</v>
      </c>
      <c r="EB20" s="65">
        <f t="shared" si="13"/>
        <v>106.96548179393496</v>
      </c>
      <c r="EC20" s="64">
        <f t="shared" si="13"/>
        <v>107.30813111078076</v>
      </c>
      <c r="ED20" s="65">
        <f t="shared" si="13"/>
        <v>107.25157643927776</v>
      </c>
      <c r="EE20" s="65">
        <f t="shared" si="13"/>
        <v>107.36611106996023</v>
      </c>
      <c r="EF20" s="66">
        <f t="shared" si="13"/>
        <v>107.32829608631856</v>
      </c>
      <c r="EG20" s="65">
        <f t="shared" si="13"/>
        <v>107.33083511013811</v>
      </c>
      <c r="EH20" s="65">
        <f t="shared" si="13"/>
        <v>107.26545205383181</v>
      </c>
      <c r="EI20" s="65">
        <f t="shared" si="13"/>
        <v>106.86577581469724</v>
      </c>
      <c r="EJ20" s="65">
        <f t="shared" si="13"/>
        <v>107.46060013166075</v>
      </c>
      <c r="EK20" s="64">
        <f t="shared" si="13"/>
        <v>107.43398410364505</v>
      </c>
      <c r="EL20" s="65">
        <f t="shared" si="13"/>
        <v>107.38188101773443</v>
      </c>
      <c r="EM20" s="65">
        <f t="shared" si="13"/>
        <v>107.07518034778597</v>
      </c>
      <c r="EN20" s="66">
        <f t="shared" si="13"/>
        <v>107.01033565305254</v>
      </c>
      <c r="EO20" s="65">
        <f t="shared" si="13"/>
        <v>106.47945272523043</v>
      </c>
      <c r="EP20" s="65">
        <f t="shared" si="13"/>
        <v>105.95825503033348</v>
      </c>
      <c r="EQ20" s="65">
        <f t="shared" si="13"/>
        <v>101.1600742464598</v>
      </c>
      <c r="ER20" s="65">
        <f t="shared" si="13"/>
        <v>101.17645743011781</v>
      </c>
      <c r="ES20" s="64">
        <f t="shared" si="13"/>
        <v>101.29155385207176</v>
      </c>
      <c r="ET20" s="65">
        <f t="shared" si="13"/>
        <v>101.24730506610001</v>
      </c>
      <c r="EU20" s="65">
        <f t="shared" si="13"/>
        <v>101.3101604224284</v>
      </c>
      <c r="EV20" s="66">
        <f t="shared" si="13"/>
        <v>101.32792459034764</v>
      </c>
      <c r="EW20" s="65">
        <f t="shared" si="13"/>
        <v>101.19278426923563</v>
      </c>
      <c r="EX20" s="65">
        <f t="shared" si="13"/>
        <v>101.12670474126642</v>
      </c>
      <c r="EY20" s="65">
        <f t="shared" si="13"/>
        <v>100.96437653566619</v>
      </c>
      <c r="EZ20" s="65">
        <f t="shared" si="13"/>
        <v>100.6503213034741</v>
      </c>
      <c r="FA20" s="64">
        <f t="shared" si="13"/>
        <v>100.68798282835333</v>
      </c>
      <c r="FB20" s="65">
        <f t="shared" si="13"/>
        <v>100.68207252034699</v>
      </c>
      <c r="FC20" s="65">
        <f t="shared" si="13"/>
        <v>100.71231042695089</v>
      </c>
      <c r="FD20" s="66">
        <f t="shared" si="13"/>
        <v>100.48438030876818</v>
      </c>
      <c r="FE20" s="65">
        <f t="shared" ref="FE20:FZ20" si="14">+FE7+FE8+FE13</f>
        <v>100.52703892944319</v>
      </c>
      <c r="FF20" s="65">
        <f t="shared" si="14"/>
        <v>100.63288365755429</v>
      </c>
      <c r="FG20" s="65">
        <f t="shared" si="14"/>
        <v>100.84818423111423</v>
      </c>
      <c r="FH20" s="65">
        <f t="shared" si="14"/>
        <v>100.61463709383291</v>
      </c>
      <c r="FI20" s="64">
        <f t="shared" si="14"/>
        <v>100.61007342391405</v>
      </c>
      <c r="FJ20" s="65">
        <f t="shared" si="14"/>
        <v>100.66989455524785</v>
      </c>
      <c r="FK20" s="65">
        <f t="shared" si="14"/>
        <v>100.79455988182451</v>
      </c>
      <c r="FL20" s="66">
        <f t="shared" si="14"/>
        <v>100.72500002999764</v>
      </c>
      <c r="FM20" s="65">
        <f t="shared" si="14"/>
        <v>100.98591709200788</v>
      </c>
      <c r="FN20" s="65">
        <f t="shared" si="14"/>
        <v>100.69869291696105</v>
      </c>
      <c r="FO20" s="65">
        <f t="shared" si="14"/>
        <v>100.68241200586537</v>
      </c>
      <c r="FP20" s="65">
        <f t="shared" si="14"/>
        <v>101.3237603358105</v>
      </c>
      <c r="FQ20" s="64">
        <f t="shared" si="14"/>
        <v>100</v>
      </c>
      <c r="FR20" s="65">
        <f t="shared" si="14"/>
        <v>100.00256373311464</v>
      </c>
      <c r="FS20" s="65">
        <f t="shared" si="14"/>
        <v>99.999999999999986</v>
      </c>
      <c r="FT20" s="66">
        <f t="shared" si="14"/>
        <v>100.00000000000003</v>
      </c>
      <c r="FU20" s="65">
        <f t="shared" si="14"/>
        <v>99.999999999999986</v>
      </c>
      <c r="FV20" s="65">
        <f t="shared" si="14"/>
        <v>100.00000000000003</v>
      </c>
      <c r="FW20" s="65">
        <f t="shared" si="14"/>
        <v>100</v>
      </c>
      <c r="FX20" s="65">
        <f t="shared" si="14"/>
        <v>100.00000000000001</v>
      </c>
      <c r="FY20" s="64">
        <f t="shared" si="14"/>
        <v>100.01136399120784</v>
      </c>
      <c r="FZ20" s="65">
        <f t="shared" si="14"/>
        <v>99.999999999999972</v>
      </c>
      <c r="GA20" s="65">
        <v>100</v>
      </c>
      <c r="GB20" s="66">
        <v>100.00000000000001</v>
      </c>
      <c r="GC20" s="64">
        <v>100.00000000000001</v>
      </c>
      <c r="GD20" s="65">
        <v>100</v>
      </c>
      <c r="GE20" s="65">
        <v>100</v>
      </c>
      <c r="GF20" s="65">
        <v>100</v>
      </c>
      <c r="GG20" s="64">
        <v>100</v>
      </c>
      <c r="GH20" s="66">
        <v>100.00000000000001</v>
      </c>
      <c r="GI20" s="32"/>
    </row>
    <row r="21" spans="1:195" ht="12" customHeight="1" x14ac:dyDescent="0.2">
      <c r="A21" s="16" t="s">
        <v>54</v>
      </c>
      <c r="B21" s="51"/>
      <c r="C21" s="67">
        <v>1008.98</v>
      </c>
      <c r="D21" s="68">
        <v>1020.18</v>
      </c>
      <c r="E21" s="68">
        <v>1038.8800000000001</v>
      </c>
      <c r="F21" s="69">
        <v>1054.44</v>
      </c>
      <c r="G21" s="68">
        <v>1081.94</v>
      </c>
      <c r="H21" s="68">
        <v>1147.6699999999998</v>
      </c>
      <c r="I21" s="68">
        <v>1161.3899999999999</v>
      </c>
      <c r="J21" s="68">
        <v>1176.73</v>
      </c>
      <c r="K21" s="67">
        <v>1220.75</v>
      </c>
      <c r="L21" s="68">
        <v>1242.69</v>
      </c>
      <c r="M21" s="68">
        <v>1269.78</v>
      </c>
      <c r="N21" s="69">
        <v>1304.23</v>
      </c>
      <c r="O21" s="68">
        <v>1311.4099999999999</v>
      </c>
      <c r="P21" s="68">
        <v>1339.6</v>
      </c>
      <c r="Q21" s="68">
        <v>1340.0700000000002</v>
      </c>
      <c r="R21" s="68">
        <v>1408.98</v>
      </c>
      <c r="S21" s="67">
        <v>1446.34</v>
      </c>
      <c r="T21" s="68">
        <v>1508.29</v>
      </c>
      <c r="U21" s="68">
        <v>1558.66</v>
      </c>
      <c r="V21" s="69">
        <v>1588.8999999999999</v>
      </c>
      <c r="W21" s="68">
        <v>1620.7600000000002</v>
      </c>
      <c r="X21" s="68">
        <v>1681.3600000000001</v>
      </c>
      <c r="Y21" s="68">
        <v>1731.3410000000001</v>
      </c>
      <c r="Z21" s="68">
        <v>1770.1529999999998</v>
      </c>
      <c r="AA21" s="67">
        <v>1805.2530000000002</v>
      </c>
      <c r="AB21" s="68">
        <v>1821.1249999999995</v>
      </c>
      <c r="AC21" s="68">
        <v>1867.8860000000002</v>
      </c>
      <c r="AD21" s="69">
        <v>1912.4750000000001</v>
      </c>
      <c r="AE21" s="67">
        <v>1999.848</v>
      </c>
      <c r="AF21" s="68">
        <v>2093.9279999999999</v>
      </c>
      <c r="AG21" s="68">
        <v>2083.0569999999998</v>
      </c>
      <c r="AH21" s="69">
        <v>2168.4370000000004</v>
      </c>
      <c r="AI21" s="68">
        <v>2234.15</v>
      </c>
      <c r="AJ21" s="68">
        <v>2229.1440000000002</v>
      </c>
      <c r="AK21" s="68">
        <v>2161.9690000000001</v>
      </c>
      <c r="AL21" s="68">
        <v>2146.7730000000001</v>
      </c>
      <c r="AM21" s="67">
        <v>2102.433</v>
      </c>
      <c r="AN21" s="68">
        <v>2158.5060000000003</v>
      </c>
      <c r="AO21" s="68">
        <v>2122.598</v>
      </c>
      <c r="AP21" s="69">
        <v>2189.0750000000003</v>
      </c>
      <c r="AQ21" s="68">
        <v>2190.9359999999997</v>
      </c>
      <c r="AR21" s="68">
        <v>2184.1559999999999</v>
      </c>
      <c r="AS21" s="68">
        <v>2147.7530000000006</v>
      </c>
      <c r="AT21" s="68">
        <v>2147.7530000000006</v>
      </c>
      <c r="AU21" s="67">
        <v>2256.654759</v>
      </c>
      <c r="AV21" s="68">
        <v>2342.0756240000001</v>
      </c>
      <c r="AW21" s="70">
        <v>2525.9044920000001</v>
      </c>
      <c r="AX21" s="71">
        <v>2599.7777040000001</v>
      </c>
      <c r="AY21" s="70">
        <v>2588.5185000000001</v>
      </c>
      <c r="AZ21" s="70">
        <v>2673.4547110000003</v>
      </c>
      <c r="BA21" s="70">
        <v>2800.4575530000002</v>
      </c>
      <c r="BB21" s="70">
        <f>+[1]JUN15!$S$113</f>
        <v>2918.3680169999998</v>
      </c>
      <c r="BC21" s="72">
        <f>+[1]SEP15!$R$112+563.484</f>
        <v>2962.9140689999999</v>
      </c>
      <c r="BD21" s="70">
        <f>+[1]DEC15!$R$112+559.643</f>
        <v>3038.0725939999998</v>
      </c>
      <c r="BE21" s="70">
        <f>+[4]MAR16!$R$112+551.143</f>
        <v>3100.8012560000002</v>
      </c>
      <c r="BF21" s="71">
        <f>+[4]JUN16!$R$112+505.306</f>
        <v>3051.8404530000003</v>
      </c>
      <c r="BG21" s="72">
        <f>+[4]SEP16!$R$112+518.277</f>
        <v>3114.1974930000001</v>
      </c>
      <c r="BH21" s="70">
        <f>+[4]DEC16!$R$112+503.951</f>
        <v>3142.3271489999997</v>
      </c>
      <c r="BI21" s="70">
        <f>+[5]MAR17!$H$112+[5]MAR17!$Q$112+'[2]CBS-CS'!$GD$657</f>
        <v>2688.9287859999999</v>
      </c>
      <c r="BJ21" s="71">
        <f>+[5]JUN17!$H$112+[5]JUN17!$Q$112+'[2]CBS-CS'!$GG$657</f>
        <v>2712.3749760000001</v>
      </c>
      <c r="BK21" s="70">
        <f>+[5]SEP17!$H$112+[5]SEP17!$Q$112+'[2]CBS-CS'!$GJ$657</f>
        <v>2799.5249589999999</v>
      </c>
      <c r="BL21" s="70">
        <f>+[5]DEC17!$H$112+[5]DEC17!$Q$112+'[2]CBS-CS'!$GM$657</f>
        <v>2886.7040890000003</v>
      </c>
      <c r="BM21" s="70">
        <f>+[3]MAR18!$H$112+[3]MAR18!$Q$112+'[2]CBS-CS'!$GP$657</f>
        <v>2775.4527660000003</v>
      </c>
      <c r="BN21" s="71">
        <f>+[3]JUN18!$H$112+[3]JUN18!$Q$112+'[2]CBS-CS'!$GS$657</f>
        <v>4189.4942040000005</v>
      </c>
      <c r="BO21" s="70">
        <f>+[3]SEP18!$H$112+[3]SEP18!$Q$112+'[2]CBS-CS'!$GV$658</f>
        <v>4882.0052760000008</v>
      </c>
      <c r="BP21" s="70">
        <f>+[3]DEC18!$H$112+[3]DEC18!$Q$112+'[2]CBS-CS'!$GY$658</f>
        <v>4993.6781399999991</v>
      </c>
      <c r="BQ21" s="70">
        <f>+[3]MAR19!$H$112+[3]MAR19!$Q$112+'[2]CBS-CS'!$HB$658</f>
        <v>4045.5386829999998</v>
      </c>
      <c r="BR21" s="71">
        <f>+[3]JUN19!$H$112+[3]JUN19!$Q$112+'[2]CBS-CS'!$HE$658</f>
        <v>4125.3987280000001</v>
      </c>
      <c r="BS21" s="70">
        <f>+[3]SEP19!$H$112+[3]SEP19!$Q$112+'[2]CBS-CS'!$HH$658</f>
        <v>4229.2092750000002</v>
      </c>
      <c r="BT21" s="70">
        <f>+[3]DEC19!$H$112+[3]DEC19!$Q$112+'[2]CBS-CS'!$HK$658</f>
        <v>3788.8955699999997</v>
      </c>
      <c r="BU21" s="70">
        <f>+[3]MAR20!$H$112+[3]MAR20!$Q$112+'[2]CBS-CS'!$HN$658</f>
        <v>4010.8781929999996</v>
      </c>
      <c r="BV21" s="71">
        <f>+[3]JUN20!$H$116+[3]JUN20!$Q$116+'[2]CBS-CS'!$HQ$658</f>
        <v>4117.0243350000001</v>
      </c>
      <c r="BW21" s="70">
        <f>+[3]JUN20!$H$116+[3]JUN20!$Q$116+'[2]CBS-CS'!$HT$658</f>
        <v>4204.5633349999998</v>
      </c>
      <c r="BX21" s="70">
        <f>+[3]DEC20!$R$116+'[2]CBS-CS'!$HW$658</f>
        <v>4315.2029980000007</v>
      </c>
      <c r="BY21" s="70">
        <f>+[3]MAR21!$Q$116+'[2]CBS-CS'!$HZ$658</f>
        <v>4288.7333100000005</v>
      </c>
      <c r="BZ21" s="71">
        <f>+[3]JUN21!$R$116+'[2]CBS-CS'!$IC$658</f>
        <v>4440.1991859999998</v>
      </c>
      <c r="CA21" s="72">
        <f>+[3]SEP21!$R$116+'[2]CBS-CS'!$IF$658</f>
        <v>4470.4548780000005</v>
      </c>
      <c r="CB21" s="70">
        <f>+[3]DEC21!$R$116+'[2]CBS-CS'!$II$658</f>
        <v>4551.5132230000008</v>
      </c>
      <c r="CC21" s="70">
        <f>+[3]MAR22!$R$116+'[2]CBS-CS'!$IL$658</f>
        <v>4551.223747</v>
      </c>
      <c r="CD21" s="70">
        <f>+[3]JUN22!$R$116+'[2]CBS-CS'!$IO$658</f>
        <v>4741.383914</v>
      </c>
      <c r="CE21" s="72">
        <f>+[3]SEP22!$R$116+'[2]CBS-CS'!$IR$658</f>
        <v>4766.6383850000002</v>
      </c>
      <c r="CF21" s="70">
        <f>+[3]DEC22!$R$116+'[2]CBS-CS'!$IV$658</f>
        <v>4981.9659009999996</v>
      </c>
      <c r="CG21" s="70">
        <f>'[2]CBS-CS'!$IX$275+[3]MAR23!Q284</f>
        <v>5170.2293410000002</v>
      </c>
      <c r="CH21" s="70">
        <f>'[2]CBS-CS'!$JA$275+[3]JUN23!H284+[3]JUN23!P284</f>
        <v>5522.8935450000008</v>
      </c>
      <c r="CI21" s="72">
        <f>'[2]CBS-CS'!$JD$275+[3]SEP23!H284+[3]SEP23!P284</f>
        <v>5600.1911730000002</v>
      </c>
      <c r="CJ21" s="70">
        <f>'[2]CBS-CS'!$JH$275+[3]DEC23!H284+[3]DEC23!P284</f>
        <v>5839.430402</v>
      </c>
      <c r="CK21" s="70">
        <v>5884.4329720000005</v>
      </c>
      <c r="CL21" s="70">
        <v>6055.1253539999998</v>
      </c>
      <c r="CM21" s="72">
        <v>6193.5006600000006</v>
      </c>
      <c r="CN21" s="70">
        <v>6320.5567530000008</v>
      </c>
      <c r="CO21" s="70">
        <v>6437.9083350000001</v>
      </c>
      <c r="CP21" s="70">
        <v>6605.4898520000006</v>
      </c>
      <c r="CQ21" s="72">
        <v>6687.0405090000004</v>
      </c>
      <c r="CR21" s="71">
        <v>6687.0405090000004</v>
      </c>
      <c r="CS21" s="68">
        <v>2229.1440000000002</v>
      </c>
      <c r="CT21" s="68">
        <v>2229.1440000000002</v>
      </c>
      <c r="CU21" s="68">
        <v>2229.1440000000002</v>
      </c>
      <c r="CV21" s="69">
        <v>2229.1440000000002</v>
      </c>
      <c r="CW21" s="68">
        <v>2229.1440000000002</v>
      </c>
      <c r="CX21" s="68">
        <v>2229.1440000000002</v>
      </c>
      <c r="CY21" s="68">
        <v>2229.1440000000002</v>
      </c>
      <c r="CZ21" s="68">
        <v>2229.1440000000002</v>
      </c>
      <c r="DA21" s="67">
        <v>2229.1440000000002</v>
      </c>
      <c r="DB21" s="68">
        <v>2229.1440000000002</v>
      </c>
      <c r="DC21" s="68">
        <v>2229.1440000000002</v>
      </c>
      <c r="DD21" s="69">
        <v>2229.1440000000002</v>
      </c>
      <c r="DE21" s="68">
        <v>2229.1440000000002</v>
      </c>
      <c r="DF21" s="68">
        <v>2229.1440000000002</v>
      </c>
      <c r="DG21" s="68">
        <v>2229.1440000000002</v>
      </c>
      <c r="DH21" s="68">
        <v>2229.1440000000002</v>
      </c>
      <c r="DI21" s="67">
        <v>2229.1440000000002</v>
      </c>
      <c r="DJ21" s="68">
        <v>2229.1440000000002</v>
      </c>
      <c r="DK21" s="68">
        <v>2229.1440000000002</v>
      </c>
      <c r="DL21" s="69">
        <v>2229.1440000000002</v>
      </c>
      <c r="DM21" s="68">
        <v>2229.1440000000002</v>
      </c>
      <c r="DN21" s="68">
        <v>2229.1440000000002</v>
      </c>
      <c r="DO21" s="68">
        <v>2229.1440000000002</v>
      </c>
      <c r="DP21" s="68">
        <v>951.77</v>
      </c>
      <c r="DQ21" s="67">
        <v>982.37699999999995</v>
      </c>
      <c r="DR21" s="68">
        <v>1011.769</v>
      </c>
      <c r="DS21" s="68">
        <v>1010.1500000000002</v>
      </c>
      <c r="DT21" s="69">
        <v>1024.6730000000002</v>
      </c>
      <c r="DU21" s="67">
        <v>997.84600000000012</v>
      </c>
      <c r="DV21" s="68">
        <v>1010.741</v>
      </c>
      <c r="DW21" s="68">
        <v>1024.5990000000002</v>
      </c>
      <c r="DX21" s="69">
        <v>1047.319</v>
      </c>
      <c r="DY21" s="68">
        <v>1040.556</v>
      </c>
      <c r="DZ21" s="68">
        <v>1083.3529999999998</v>
      </c>
      <c r="EA21" s="68">
        <v>1087.164</v>
      </c>
      <c r="EB21" s="68">
        <v>1110.9209999999998</v>
      </c>
      <c r="EC21" s="67">
        <v>1116.674</v>
      </c>
      <c r="ED21" s="68">
        <v>1130.2370000000001</v>
      </c>
      <c r="EE21" s="68">
        <v>1120.5369999999998</v>
      </c>
      <c r="EF21" s="69">
        <v>1102.0570000000002</v>
      </c>
      <c r="EG21" s="68">
        <v>1121.864</v>
      </c>
      <c r="EH21" s="68">
        <v>1138.3600000000001</v>
      </c>
      <c r="EI21" s="68">
        <v>1151.931</v>
      </c>
      <c r="EJ21" s="68">
        <v>1143.8489999999999</v>
      </c>
      <c r="EK21" s="67">
        <v>1170.476003</v>
      </c>
      <c r="EL21" s="68">
        <v>1204.706494</v>
      </c>
      <c r="EM21" s="70">
        <v>1253.0139960000001</v>
      </c>
      <c r="EN21" s="71">
        <v>1258.1565899999998</v>
      </c>
      <c r="EO21" s="70">
        <v>1330.4981709999997</v>
      </c>
      <c r="EP21" s="70">
        <v>1427.5320470000001</v>
      </c>
      <c r="EQ21" s="70">
        <v>1522.230155</v>
      </c>
      <c r="ER21" s="70">
        <f>+[1]JUN15!$S$36+[1]JUN15!$S$43+[1]JUN15!$S$49</f>
        <v>1496.1017330000002</v>
      </c>
      <c r="ES21" s="72">
        <f>+[1]SEP15!$R$35+[1]SEP15!$R$42+[1]SEP15!$R$48+[3]A9!FL13+[3]A9!FL20</f>
        <v>1563.1772510000001</v>
      </c>
      <c r="ET21" s="70">
        <f>+[1]DEC15!$R$35+[1]DEC15!$R$42+[1]DEC15!$R$48+[3]A9!FO13+[3]A9!FO20</f>
        <v>1578.167203</v>
      </c>
      <c r="EU21" s="70">
        <f>+[4]MAR16!$R$35+[4]MAR16!$R$42+[4]MAR16!$R$48+[3]A9!FR13+[3]A9!FR20</f>
        <v>1622.025693</v>
      </c>
      <c r="EV21" s="71">
        <f>+[4]JUN16!$R$35+[4]JUN16!$R$42+[4]JUN16!$R$48+[3]A9!FU13+[3]A9!FU20</f>
        <v>1642.3372349999997</v>
      </c>
      <c r="EW21" s="70">
        <f>+[4]SEP16!$R$35+[4]SEP16!$R$42+[4]SEP16!$R$48+[3]A9!FX13+[3]A9!FX20</f>
        <v>1734.3454749999999</v>
      </c>
      <c r="EX21" s="70">
        <f>+[4]DEC16!$R$35+[4]DEC16!$R$42+[4]DEC16!$R$48+[3]A9!GA13+[3]A9!GA20</f>
        <v>1782.099539</v>
      </c>
      <c r="EY21" s="70">
        <f>+[5]MAR17!$R$35+[5]MAR17!$R$42+[5]MAR17!$R$48+[3]A9!GD13+[3]A9!GD20</f>
        <v>1795.3568299999999</v>
      </c>
      <c r="EZ21" s="70">
        <f>+[5]JUN17!$R$35+[5]JUN17!$R$42+[5]JUN17!$R$48+[3]A9!GE13+[3]A9!GE20</f>
        <v>1801.1096879999998</v>
      </c>
      <c r="FA21" s="72">
        <f>+[5]SEP17!$R$35+[5]SEP17!$R$42+[5]SEP17!$R$48+[3]A9!GF13+[3]A9!GF20</f>
        <v>1818.50469</v>
      </c>
      <c r="FB21" s="70">
        <f>+[5]DEC17!$R$35+[5]DEC17!$R$42+[5]DEC17!$R$48+[3]A9!GM13+[3]A9!GM20</f>
        <v>1828.3979529999999</v>
      </c>
      <c r="FC21" s="70">
        <f>+[3]MAR18!$R$35+[3]MAR18!$R$42+[3]MAR18!$R$48+[3]A9!GP13+[3]A9!GP20</f>
        <v>1813.3947660000001</v>
      </c>
      <c r="FD21" s="71">
        <f>+[3]JUN18!$R$35+[3]JUN18!$R$42+[3]JUN18!$R$48+[3]A9!GS13+[3]A9!GS20</f>
        <v>2352.6967949999998</v>
      </c>
      <c r="FE21" s="70">
        <f>+[3]SEP18!$R$35+[3]SEP18!$R$42+[3]SEP18!$R$48+[3]A9!GK13+[3]A9!GK20</f>
        <v>2423.9196169999996</v>
      </c>
      <c r="FF21" s="70">
        <f>+[3]DEC18!$R$35+[3]DEC18!$R$42+[3]DEC18!$R$48+[3]A9!$GY$13+[3]A9!$GY$20+[3]A9!$GY$17+[3]DEC18!$R$87+[3]DEC18!$R$89+[3]DEC18!$R$90+[3]DEC18!$R$93+[3]DEC18!$R$94+[3]DEC18!$R$95+[3]DEC18!$R$96+[3]DEC18!$R$107</f>
        <v>2589.9205330000004</v>
      </c>
      <c r="FG21" s="70">
        <f>+[3]MAR19!$R$35+[3]MAR19!$R$42+[3]MAR19!$R$48+[3]A9!$HB$13+[3]A9!$HB$20+[3]A9!$HB$17+[3]MAR19!$R$87+[3]MAR19!$R$89+[3]MAR19!$R$90+[3]MAR19!$R$93+[3]MAR19!$R$94+[3]MAR19!$R$95+[3]MAR19!$R$96+[3]MAR19!$R$107</f>
        <v>2064.2920909999998</v>
      </c>
      <c r="FH21" s="70">
        <f>+[3]JUN19!$R$35+[3]JUN19!$R$42+[3]JUN19!$R$48+[3]A9!$HE$13+[3]A9!$HE$20+[3]A9!$HE$17+[3]JUN19!$R$87+[3]JUN19!$R$89+[3]JUN19!$R$90+[3]JUN19!$R$93+[3]JUN19!$R$94+[3]JUN19!$R$95+[3]JUN19!$R$96+[3]JUN19!$R$107</f>
        <v>2087.4997830000002</v>
      </c>
      <c r="FI21" s="72">
        <f>+[3]SEP19!$R$35+[3]SEP19!$R$42+[3]SEP19!$R$48+[3]A9!$HH$13+[3]A9!$HH$20+[3]A9!$HH$17+[3]SEP19!$R$87+[3]SEP19!$R$89+[3]SEP19!$R$90+[3]SEP19!$R$93+[3]SEP19!$R$94+[3]SEP19!$R$95+[3]SEP19!$R$96+[3]SEP19!$R$107</f>
        <v>2153.7571520000001</v>
      </c>
      <c r="FJ21" s="70">
        <f>+[3]DEC19!$R$35+[3]DEC19!$R$42+[3]DEC19!$R$48+[3]A9!$HK$13+[3]A9!$HK$20+[3]A9!$HK$17+[3]DEC19!$R$87+[3]DEC19!$R$89+[3]DEC19!$R$90+[3]DEC19!$R$93+[3]DEC19!$R$94+[3]DEC19!$R$95+[3]DEC19!$R$96+[3]DEC19!$R$107</f>
        <v>2090.4108495366436</v>
      </c>
      <c r="FK21" s="70">
        <f>+[3]MAR20!$R$35+[3]MAR20!$R$42+[3]MAR20!$R$48+[3]A9!$HN$13+[3]A9!$HN$20+[3]A9!$HN$17+[3]MAR20!$R$87+[3]MAR20!$R$89+[3]MAR20!$R$90+[3]MAR20!$R$93+[3]MAR20!$R$94+[3]MAR20!$R$95+[3]MAR20!$R$96+[3]MAR20!$R$107</f>
        <v>2163.1504146218936</v>
      </c>
      <c r="FL21" s="71">
        <f>+[3]JUN20!$R$35+[3]JUN20!$R$42+[3]JUN20!$R$48+[3]A9!$HQ$13+[3]A9!$HQ$20+[3]A9!$HQ$17+[3]JUN20!$R$87+[3]JUN20!$R$89+[3]JUN20!$R$90+[3]JUN20!$R$93+[3]JUN20!$R$94+[3]JUN20!$R$95+[3]JUN20!$R$96+[3]JUN20!$R$107</f>
        <v>2151.8583284730635</v>
      </c>
      <c r="FM21" s="70">
        <f>[3]A9!HT13+[3]A9!HT17+[3]A9!HT20+[3]SEP20!C35+[3]SEP20!H35+[3]SEP20!H42+[3]SEP20!H48+[3]SEP20!H95+[3]SEP20!H96+[3]SEP20!H107+[3]SEP20!P35+[3]SEP20!P42+[3]SEP20!P48</f>
        <v>2160.1893173010012</v>
      </c>
      <c r="FN21" s="70">
        <f>[3]A9!$HW$13+[3]A9!$HW$17+[3]A9!$HW$20+[3]DEC20!$C$35+[3]DEC20!$H$35+[3]DEC20!$H$42+[3]DEC20!$H$48+[3]DEC20!$H$95+[3]DEC20!$H$96+[3]DEC20!$H$107+[7]COMBINclaimsSHC!$FE$6+[7]COMBINclaimsSHC!$FE$10+[7]COMBINclaimsSHC!$FE$14+[3]DEC20!$O$35+[3]DEC20!$O$42+[3]DEC20!$O$48+[3]DEC20!$O$107+[3]DEC20!$L$35+[3]DEC20!$L$42+[3]DEC20!$L$48+[3]DEC20!$L$107+[3]DEC20!$M$35+[3]DEC20!$M$42+[3]DEC20!$M$48+[3]DEC20!$M$107+[3]DEC20!$N$35+[3]DEC20!$N$42+[3]DEC20!$N$48+[3]DEC20!$N$107</f>
        <v>2206.8172452173908</v>
      </c>
      <c r="FO21" s="70">
        <f>+[3]MAR21!Q35+[3]MAR21!Q42+[3]MAR21!Q48+[3]MAR21!Q95+[3]MAR21!Q96+[3]MAR21!Q107+[3]A9!HZ13+[3]A9!HZ17+[3]A9!HZ20+([3]MAR21!$C$35)</f>
        <v>2188.747208272704</v>
      </c>
      <c r="FP21" s="70">
        <f>+[3]JUN21!R35+[3]JUN21!R42+[3]JUN21!R48+[3]JUN21!R95+[3]JUN21!R96+[3]JUN21!R107+[3]A9!IC13+[3]A9!IC17+[3]A9!IC20</f>
        <v>2186.7623553020753</v>
      </c>
      <c r="FQ21" s="72">
        <f>+[3]SEP21!$R$35+[3]SEP21!$R$42+[3]SEP21!$R$48+[3]SEP21!$R$95+[3]SEP21!$R$96+[3]SEP21!$R$107+[3]A9!IF13+[3]A9!IF17+[3]A9!IF20</f>
        <v>2259.0010240000001</v>
      </c>
      <c r="FR21" s="70">
        <f>+[3]DEC21!$R$35+[3]DEC21!$R$42+[3]DEC21!$R$48+[3]DEC21!$R$95+[3]DEC21!$R$96+[3]DEC21!$R$107+[3]A9!II13+[3]A9!II17+[3]A9!II20</f>
        <v>2301.3315880000005</v>
      </c>
      <c r="FS21" s="70">
        <f>+[3]MAR22!$R$35+[3]MAR22!$R$42+[3]MAR22!$R$48+[3]MAR22!$R$95+[3]MAR22!$R$96+[3]MAR22!$R$107+[3]A9!IL13+[3]A9!IL17+[3]A9!IL20</f>
        <v>2303.6351470000004</v>
      </c>
      <c r="FT21" s="71">
        <f>+[3]JUN22!$R$35+[3]JUN22!$R$42+[3]JUN22!$R$48+[3]JUN22!$R$95+[3]JUN22!$R$96+[3]JUN22!$R$107+[3]A9!IO13+[3]A9!IO17+[3]A9!IO20</f>
        <v>2306.9657239999997</v>
      </c>
      <c r="FU21" s="70">
        <f>+[3]SEP22!$R$35+[3]SEP22!$R$42+[3]SEP22!$R$48+[3]SEP22!$R$95+[3]SEP22!$R$96+[3]SEP22!$R$107+[3]A9!IR13+[3]A9!IR17+[3]A9!IR20</f>
        <v>2310.1011550000003</v>
      </c>
      <c r="FV21" s="70">
        <f>+[3]DEC22!$R$35+[3]DEC22!$R$42+[3]DEC22!$R$48+[3]DEC22!$R$95+[3]DEC22!$R$96+[3]DEC22!$R$107+[3]A9!IU13+[3]A9!IU17+[3]A9!IU20</f>
        <v>2315.8152709999995</v>
      </c>
      <c r="FW21" s="70">
        <f>+[3]MAR23!$Q$35+[3]MAR23!$Q$42+[3]MAR23!$Q$48+[3]MAR23!$Q$95+[3]MAR23!$Q$96+[3]MAR23!$Q$107+[3]A9!IX13+[3]A9!IX17+[3]A9!IX20</f>
        <v>2298.0836480000003</v>
      </c>
      <c r="FX21" s="70">
        <f>+[3]JUN23!$Q$35+[3]JUN23!$Q$42+[3]JUN23!$Q$48+[3]JUN23!$Q$95+[3]JUN23!$Q$96+[3]JUN23!$Q$107+[3]A9!JA13+[3]A9!JA17+[3]A9!JA20</f>
        <v>2301.8841829999997</v>
      </c>
      <c r="FY21" s="72">
        <f>+[3]SEP23!$Q$35+[3]SEP23!$Q$42+[3]SEP23!$Q$48+[3]SEP23!$Q$95+[3]SEP23!$Q$96+[3]SEP23!$Q$107+[3]A9!JD13+[3]A9!JD17+[3]A9!JD20</f>
        <v>2349.5266329999999</v>
      </c>
      <c r="FZ21" s="70">
        <f>+[3]DEC23!$Q$35+[3]DEC23!$Q$42+[3]DEC23!$Q$48+[3]DEC23!$Q$95+[3]DEC23!$Q$96+[3]DEC23!$Q$107+[3]A9!JG13+[3]A9!JG17+[3]A9!JG20</f>
        <v>2348.7077030000005</v>
      </c>
      <c r="GA21" s="70">
        <v>2356.3080420000001</v>
      </c>
      <c r="GB21" s="71">
        <v>2356.3081029999998</v>
      </c>
      <c r="GC21" s="72">
        <v>2451.7902403399999</v>
      </c>
      <c r="GD21" s="70">
        <v>2501.4958483639998</v>
      </c>
      <c r="GE21" s="70">
        <v>2588.6250844699998</v>
      </c>
      <c r="GF21" s="70">
        <v>2533.9625299999993</v>
      </c>
      <c r="GG21" s="72">
        <v>2561.5698570000004</v>
      </c>
      <c r="GH21" s="71">
        <v>2599.2030869999999</v>
      </c>
      <c r="GI21" s="32"/>
    </row>
    <row r="22" spans="1:195" ht="12" customHeight="1" x14ac:dyDescent="0.2">
      <c r="A22" s="73"/>
      <c r="B22" s="74"/>
      <c r="C22" s="73"/>
      <c r="D22" s="75"/>
      <c r="E22" s="75"/>
      <c r="F22" s="76"/>
      <c r="G22" s="75"/>
      <c r="H22" s="75"/>
      <c r="I22" s="75"/>
      <c r="J22" s="75"/>
      <c r="K22" s="73"/>
      <c r="L22" s="77"/>
      <c r="M22" s="77"/>
      <c r="N22" s="78"/>
      <c r="O22" s="77"/>
      <c r="P22" s="77"/>
      <c r="Q22" s="77"/>
      <c r="R22" s="77"/>
      <c r="S22" s="79"/>
      <c r="T22" s="77"/>
      <c r="U22" s="77"/>
      <c r="V22" s="78"/>
      <c r="W22" s="77"/>
      <c r="X22" s="77"/>
      <c r="Y22" s="77"/>
      <c r="Z22" s="77"/>
      <c r="AA22" s="79"/>
      <c r="AB22" s="77"/>
      <c r="AC22" s="77"/>
      <c r="AD22" s="78"/>
      <c r="AE22" s="79"/>
      <c r="AF22" s="77"/>
      <c r="AG22" s="77"/>
      <c r="AH22" s="78"/>
      <c r="AI22" s="77"/>
      <c r="AJ22" s="77"/>
      <c r="AK22" s="77"/>
      <c r="AL22" s="77"/>
      <c r="AM22" s="79"/>
      <c r="AN22" s="77"/>
      <c r="AO22" s="77"/>
      <c r="AP22" s="78"/>
      <c r="AQ22" s="77"/>
      <c r="AR22" s="77"/>
      <c r="AS22" s="77"/>
      <c r="AT22" s="77"/>
      <c r="AU22" s="79"/>
      <c r="AV22" s="77"/>
      <c r="AW22" s="77"/>
      <c r="AX22" s="78"/>
      <c r="AY22" s="77"/>
      <c r="AZ22" s="77"/>
      <c r="BA22" s="77"/>
      <c r="BB22" s="77"/>
      <c r="BC22" s="79"/>
      <c r="BD22" s="77"/>
      <c r="BE22" s="77"/>
      <c r="BF22" s="78"/>
      <c r="BG22" s="79"/>
      <c r="BH22" s="77"/>
      <c r="BI22" s="77"/>
      <c r="BJ22" s="78"/>
      <c r="BK22" s="77"/>
      <c r="BL22" s="77"/>
      <c r="BM22" s="77"/>
      <c r="BN22" s="78"/>
      <c r="BO22" s="77"/>
      <c r="BP22" s="77"/>
      <c r="BQ22" s="77"/>
      <c r="BR22" s="78"/>
      <c r="BS22" s="77"/>
      <c r="BT22" s="77"/>
      <c r="BU22" s="77"/>
      <c r="BV22" s="78"/>
      <c r="BW22" s="77"/>
      <c r="BX22" s="80"/>
      <c r="BY22" s="80"/>
      <c r="BZ22" s="81"/>
      <c r="CA22" s="82"/>
      <c r="CB22" s="80"/>
      <c r="CC22" s="80"/>
      <c r="CD22" s="80"/>
      <c r="CE22" s="82"/>
      <c r="CF22" s="80"/>
      <c r="CG22" s="80"/>
      <c r="CH22" s="80"/>
      <c r="CI22" s="82"/>
      <c r="CJ22" s="80"/>
      <c r="CK22" s="80"/>
      <c r="CL22" s="80"/>
      <c r="CM22" s="82"/>
      <c r="CN22" s="80"/>
      <c r="CO22" s="80"/>
      <c r="CP22" s="80"/>
      <c r="CQ22" s="82"/>
      <c r="CR22" s="81"/>
      <c r="CS22" s="77"/>
      <c r="CT22" s="77"/>
      <c r="CU22" s="83"/>
      <c r="CV22" s="84"/>
      <c r="CW22" s="83"/>
      <c r="CX22" s="83"/>
      <c r="CY22" s="83"/>
      <c r="CZ22" s="83"/>
      <c r="DA22" s="85"/>
      <c r="DB22" s="83"/>
      <c r="DC22" s="83"/>
      <c r="DD22" s="84"/>
      <c r="DE22" s="83"/>
      <c r="DF22" s="83"/>
      <c r="DG22" s="83"/>
      <c r="DH22" s="83"/>
      <c r="DI22" s="85"/>
      <c r="DJ22" s="83"/>
      <c r="DK22" s="83"/>
      <c r="DL22" s="84"/>
      <c r="DM22" s="83"/>
      <c r="DN22" s="83"/>
      <c r="DO22" s="83"/>
      <c r="DP22" s="83"/>
      <c r="DQ22" s="85"/>
      <c r="DR22" s="83"/>
      <c r="DS22" s="83"/>
      <c r="DT22" s="84"/>
      <c r="DU22" s="85"/>
      <c r="DV22" s="83"/>
      <c r="DW22" s="83"/>
      <c r="DX22" s="84"/>
      <c r="DY22" s="83"/>
      <c r="DZ22" s="83"/>
      <c r="EA22" s="83"/>
      <c r="EB22" s="83"/>
      <c r="EC22" s="85"/>
      <c r="ED22" s="83"/>
      <c r="EE22" s="83"/>
      <c r="EF22" s="84"/>
      <c r="EG22" s="83"/>
      <c r="EH22" s="83"/>
      <c r="EI22" s="83"/>
      <c r="EJ22" s="83"/>
      <c r="EK22" s="85"/>
      <c r="EL22" s="83"/>
      <c r="EM22" s="83"/>
      <c r="EN22" s="84"/>
      <c r="EO22" s="83"/>
      <c r="EP22" s="83"/>
      <c r="EQ22" s="83"/>
      <c r="ER22" s="83"/>
      <c r="ES22" s="85"/>
      <c r="ET22" s="83"/>
      <c r="EU22" s="83"/>
      <c r="EV22" s="84"/>
      <c r="EW22" s="83"/>
      <c r="EX22" s="83"/>
      <c r="EY22" s="83"/>
      <c r="EZ22" s="83"/>
      <c r="FA22" s="85"/>
      <c r="FB22" s="83"/>
      <c r="FC22" s="83"/>
      <c r="FD22" s="84"/>
      <c r="FE22" s="83"/>
      <c r="FF22" s="83"/>
      <c r="FG22" s="83"/>
      <c r="FH22" s="86"/>
      <c r="FI22" s="87"/>
      <c r="FJ22" s="86"/>
      <c r="FK22" s="86"/>
      <c r="FL22" s="88"/>
      <c r="FM22" s="86"/>
      <c r="FN22" s="86"/>
      <c r="FO22" s="89"/>
      <c r="FP22" s="90"/>
      <c r="FQ22" s="91"/>
      <c r="FR22" s="90"/>
      <c r="FS22" s="90"/>
      <c r="FT22" s="92"/>
      <c r="FU22" s="90"/>
      <c r="FV22" s="90"/>
      <c r="FW22" s="90"/>
      <c r="FX22" s="90"/>
      <c r="FY22" s="91"/>
      <c r="FZ22" s="90"/>
      <c r="GA22" s="90"/>
      <c r="GB22" s="92"/>
      <c r="GC22" s="91"/>
      <c r="GD22" s="90"/>
      <c r="GE22" s="90"/>
      <c r="GF22" s="90"/>
      <c r="GG22" s="91"/>
      <c r="GH22" s="92"/>
      <c r="GI22" s="32"/>
    </row>
    <row r="23" spans="1:195" ht="5.25" customHeight="1" x14ac:dyDescent="0.2">
      <c r="A23" s="2"/>
      <c r="B23" s="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4"/>
      <c r="O23" s="94"/>
      <c r="P23" s="94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44"/>
      <c r="FI23" s="44"/>
      <c r="FJ23" s="44"/>
      <c r="FK23" s="44"/>
      <c r="FL23" s="44"/>
      <c r="FM23" s="44"/>
      <c r="FN23" s="44"/>
      <c r="FO23" s="96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</row>
    <row r="24" spans="1:195" ht="10.5" customHeight="1" x14ac:dyDescent="0.2">
      <c r="A24" s="97" t="s">
        <v>55</v>
      </c>
      <c r="B24" s="97" t="s">
        <v>56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6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</row>
    <row r="25" spans="1:195" ht="11.25" customHeight="1" x14ac:dyDescent="0.2">
      <c r="A25" s="97" t="s">
        <v>57</v>
      </c>
      <c r="B25" s="97" t="s">
        <v>58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44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 t="s">
        <v>59</v>
      </c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6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</row>
    <row r="26" spans="1:195" x14ac:dyDescent="0.2"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9"/>
      <c r="FK26" s="98"/>
      <c r="FL26" s="98"/>
      <c r="FM26" s="98"/>
      <c r="FN26" s="98"/>
      <c r="FO26" s="96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</row>
    <row r="27" spans="1:195" x14ac:dyDescent="0.2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9"/>
      <c r="FK27" s="98"/>
      <c r="FL27" s="98"/>
      <c r="FM27" s="98"/>
      <c r="FN27" s="98"/>
      <c r="FO27" s="96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</row>
    <row r="28" spans="1:195" x14ac:dyDescent="0.2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9"/>
      <c r="FK28" s="100"/>
      <c r="FL28" s="98"/>
      <c r="FM28" s="98"/>
      <c r="FN28" s="98"/>
      <c r="FO28" s="96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</row>
    <row r="29" spans="1:195" x14ac:dyDescent="0.2"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9"/>
      <c r="FK29" s="98"/>
      <c r="FL29" s="98"/>
      <c r="FM29" s="98"/>
      <c r="FN29" s="98"/>
      <c r="FO29" s="96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</row>
    <row r="30" spans="1:195" x14ac:dyDescent="0.2"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9"/>
      <c r="FK30" s="98"/>
      <c r="FL30" s="98"/>
      <c r="FM30" s="98"/>
      <c r="FN30" s="98"/>
      <c r="FO30" s="96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</row>
    <row r="31" spans="1:195" x14ac:dyDescent="0.2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9"/>
      <c r="FK31" s="98"/>
      <c r="FL31" s="98"/>
      <c r="FM31" s="98"/>
      <c r="FN31" s="98"/>
      <c r="FO31" s="96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</row>
    <row r="32" spans="1:195" x14ac:dyDescent="0.2"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9"/>
      <c r="FK32" s="98"/>
      <c r="FL32" s="98"/>
      <c r="FM32" s="98"/>
      <c r="FN32" s="98"/>
      <c r="FO32" s="96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</row>
    <row r="33" spans="3:195" x14ac:dyDescent="0.2"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9"/>
      <c r="FK33" s="98"/>
      <c r="FL33" s="98"/>
      <c r="FM33" s="98"/>
      <c r="FN33" s="98"/>
      <c r="FO33" s="96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</row>
    <row r="34" spans="3:195" x14ac:dyDescent="0.2"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101"/>
      <c r="CO34" s="95"/>
      <c r="CP34" s="95"/>
      <c r="CQ34" s="95"/>
      <c r="CR34" s="95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9"/>
      <c r="FK34" s="98"/>
      <c r="FL34" s="98"/>
      <c r="FM34" s="98"/>
      <c r="FN34" s="98"/>
      <c r="FO34" s="96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</row>
    <row r="35" spans="3:195" x14ac:dyDescent="0.2"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9"/>
      <c r="FK35" s="99"/>
      <c r="FL35" s="98"/>
      <c r="FM35" s="98"/>
      <c r="FN35" s="98"/>
      <c r="FO35" s="96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</row>
    <row r="36" spans="3:195" x14ac:dyDescent="0.2"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102"/>
      <c r="FJ36" s="99"/>
      <c r="FK36" s="98"/>
      <c r="FL36" s="98"/>
      <c r="FM36" s="98"/>
      <c r="FN36" s="98"/>
      <c r="FO36" s="96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</row>
    <row r="37" spans="3:195" x14ac:dyDescent="0.2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6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</row>
    <row r="38" spans="3:195" x14ac:dyDescent="0.2"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103"/>
      <c r="CM38" s="95"/>
      <c r="CN38" s="95"/>
      <c r="CO38" s="95"/>
      <c r="CP38" s="95"/>
      <c r="CQ38" s="95"/>
      <c r="CR38" s="95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6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</row>
    <row r="39" spans="3:195" x14ac:dyDescent="0.2"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103"/>
      <c r="CM39" s="95"/>
      <c r="CN39" s="95"/>
      <c r="CO39" s="95"/>
      <c r="CP39" s="95"/>
      <c r="CQ39" s="95"/>
      <c r="CR39" s="95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6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</row>
    <row r="40" spans="3:195" x14ac:dyDescent="0.2"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103"/>
      <c r="CM40" s="95"/>
      <c r="CN40" s="95"/>
      <c r="CO40" s="95"/>
      <c r="CP40" s="95"/>
      <c r="CQ40" s="95"/>
      <c r="CR40" s="95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6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</row>
    <row r="41" spans="3:195" x14ac:dyDescent="0.2"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103"/>
      <c r="CM41" s="95"/>
      <c r="CN41" s="95"/>
      <c r="CO41" s="95"/>
      <c r="CP41" s="95"/>
      <c r="CQ41" s="95"/>
      <c r="CR41" s="95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6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</row>
    <row r="42" spans="3:195" x14ac:dyDescent="0.2"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103"/>
      <c r="CM42" s="95"/>
      <c r="CN42" s="95"/>
      <c r="CO42" s="95"/>
      <c r="CP42" s="95"/>
      <c r="CQ42" s="95"/>
      <c r="CR42" s="95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6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</row>
    <row r="43" spans="3:195" x14ac:dyDescent="0.2"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103"/>
      <c r="CM43" s="95"/>
      <c r="CN43" s="95"/>
      <c r="CO43" s="95"/>
      <c r="CP43" s="95"/>
      <c r="CQ43" s="95"/>
      <c r="CR43" s="95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6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</row>
    <row r="44" spans="3:195" x14ac:dyDescent="0.2"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103"/>
      <c r="CM44" s="95"/>
      <c r="CN44" s="95"/>
      <c r="CO44" s="95"/>
      <c r="CP44" s="95"/>
      <c r="CQ44" s="95"/>
      <c r="CR44" s="95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6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</row>
    <row r="45" spans="3:195" x14ac:dyDescent="0.2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103"/>
      <c r="CM45" s="95"/>
      <c r="CN45" s="95"/>
      <c r="CO45" s="95"/>
      <c r="CP45" s="95"/>
      <c r="CQ45" s="95"/>
      <c r="CR45" s="95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6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</row>
    <row r="46" spans="3:195" x14ac:dyDescent="0.2"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103"/>
      <c r="CM46" s="95"/>
      <c r="CN46" s="95"/>
      <c r="CO46" s="95"/>
      <c r="CP46" s="95"/>
      <c r="CQ46" s="95"/>
      <c r="CR46" s="95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6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</row>
    <row r="47" spans="3:195" x14ac:dyDescent="0.2"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103"/>
      <c r="CM47" s="95"/>
      <c r="CN47" s="95"/>
      <c r="CO47" s="95"/>
      <c r="CP47" s="95"/>
      <c r="CQ47" s="95"/>
      <c r="CR47" s="95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6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</row>
    <row r="48" spans="3:195" x14ac:dyDescent="0.2"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103"/>
      <c r="CM48" s="95"/>
      <c r="CN48" s="95"/>
      <c r="CO48" s="95"/>
      <c r="CP48" s="95"/>
      <c r="CQ48" s="95"/>
      <c r="CR48" s="95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6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</row>
    <row r="49" spans="3:195" x14ac:dyDescent="0.2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103"/>
      <c r="CM49" s="95"/>
      <c r="CN49" s="95"/>
      <c r="CO49" s="95"/>
      <c r="CP49" s="95"/>
      <c r="CQ49" s="95"/>
      <c r="CR49" s="95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6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</row>
    <row r="50" spans="3:195" x14ac:dyDescent="0.2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103"/>
      <c r="CM50" s="95"/>
      <c r="CN50" s="95"/>
      <c r="CO50" s="95"/>
      <c r="CP50" s="95"/>
      <c r="CQ50" s="95"/>
      <c r="CR50" s="95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6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</row>
    <row r="51" spans="3:195" x14ac:dyDescent="0.2"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103"/>
      <c r="CM51" s="95"/>
      <c r="CN51" s="95"/>
      <c r="CO51" s="95"/>
      <c r="CP51" s="95"/>
      <c r="CQ51" s="95"/>
      <c r="CR51" s="95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6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</row>
    <row r="52" spans="3:195" x14ac:dyDescent="0.2"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103"/>
      <c r="CM52" s="95"/>
      <c r="CN52" s="95"/>
      <c r="CO52" s="95"/>
      <c r="CP52" s="95"/>
      <c r="CQ52" s="95"/>
      <c r="CR52" s="95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6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</row>
    <row r="53" spans="3:195" x14ac:dyDescent="0.2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103"/>
      <c r="CM53" s="95"/>
      <c r="CN53" s="95"/>
      <c r="CO53" s="95"/>
      <c r="CP53" s="95"/>
      <c r="CQ53" s="95"/>
      <c r="CR53" s="95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6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</row>
    <row r="54" spans="3:195" x14ac:dyDescent="0.2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103"/>
      <c r="CM54" s="95"/>
      <c r="CN54" s="95"/>
      <c r="CO54" s="95"/>
      <c r="CP54" s="95"/>
      <c r="CQ54" s="95"/>
      <c r="CR54" s="95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6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</row>
    <row r="55" spans="3:195" x14ac:dyDescent="0.2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103"/>
      <c r="CM55" s="95"/>
      <c r="CN55" s="95"/>
      <c r="CO55" s="95"/>
      <c r="CP55" s="95"/>
      <c r="CQ55" s="95"/>
      <c r="CR55" s="95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6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</row>
    <row r="56" spans="3:195" x14ac:dyDescent="0.2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103"/>
      <c r="CM56" s="95"/>
      <c r="CN56" s="95"/>
      <c r="CO56" s="95"/>
      <c r="CP56" s="95"/>
      <c r="CQ56" s="95"/>
      <c r="CR56" s="95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6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</row>
    <row r="57" spans="3:195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103"/>
      <c r="CM57" s="95"/>
      <c r="CN57" s="95"/>
      <c r="CO57" s="95"/>
      <c r="CP57" s="95"/>
      <c r="CQ57" s="95"/>
      <c r="CR57" s="95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6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</row>
    <row r="58" spans="3:195" x14ac:dyDescent="0.2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103"/>
      <c r="CM58" s="95"/>
      <c r="CN58" s="95"/>
      <c r="CO58" s="95"/>
      <c r="CP58" s="95"/>
      <c r="CQ58" s="95"/>
      <c r="CR58" s="95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6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</row>
    <row r="59" spans="3:195" x14ac:dyDescent="0.2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103"/>
      <c r="CM59" s="95"/>
      <c r="CN59" s="95"/>
      <c r="CO59" s="95"/>
      <c r="CP59" s="95"/>
      <c r="CQ59" s="95"/>
      <c r="CR59" s="95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6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</row>
    <row r="60" spans="3:195" x14ac:dyDescent="0.2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103"/>
      <c r="CM60" s="95"/>
      <c r="CN60" s="95"/>
      <c r="CO60" s="95"/>
      <c r="CP60" s="95"/>
      <c r="CQ60" s="95"/>
      <c r="CR60" s="95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6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</row>
    <row r="61" spans="3:195" x14ac:dyDescent="0.2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103"/>
      <c r="CM61" s="95"/>
      <c r="CN61" s="95"/>
      <c r="CO61" s="95"/>
      <c r="CP61" s="95"/>
      <c r="CQ61" s="95"/>
      <c r="CR61" s="95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6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</row>
    <row r="62" spans="3:195" x14ac:dyDescent="0.2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103"/>
      <c r="CM62" s="95"/>
      <c r="CN62" s="95"/>
      <c r="CO62" s="95"/>
      <c r="CP62" s="95"/>
      <c r="CQ62" s="95"/>
      <c r="CR62" s="95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6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</row>
    <row r="63" spans="3:195" x14ac:dyDescent="0.2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103"/>
      <c r="CM63" s="95"/>
      <c r="CN63" s="95"/>
      <c r="CO63" s="95"/>
      <c r="CP63" s="95"/>
      <c r="CQ63" s="95"/>
      <c r="CR63" s="95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6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</row>
    <row r="64" spans="3:195" x14ac:dyDescent="0.2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103"/>
      <c r="CM64" s="95"/>
      <c r="CN64" s="95"/>
      <c r="CO64" s="95"/>
      <c r="CP64" s="95"/>
      <c r="CQ64" s="95"/>
      <c r="CR64" s="95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6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</row>
    <row r="65" spans="3:195" x14ac:dyDescent="0.2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103"/>
      <c r="CM65" s="95"/>
      <c r="CN65" s="95"/>
      <c r="CO65" s="95"/>
      <c r="CP65" s="95"/>
      <c r="CQ65" s="95"/>
      <c r="CR65" s="95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6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</row>
    <row r="66" spans="3:195" x14ac:dyDescent="0.2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103"/>
      <c r="CM66" s="95"/>
      <c r="CN66" s="95"/>
      <c r="CO66" s="95"/>
      <c r="CP66" s="95"/>
      <c r="CQ66" s="95"/>
      <c r="CR66" s="95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6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</row>
    <row r="67" spans="3:195" x14ac:dyDescent="0.2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103"/>
      <c r="CM67" s="95"/>
      <c r="CN67" s="95"/>
      <c r="CO67" s="95"/>
      <c r="CP67" s="95"/>
      <c r="CQ67" s="95"/>
      <c r="CR67" s="95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6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</row>
    <row r="68" spans="3:195" x14ac:dyDescent="0.2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103"/>
      <c r="CM68" s="95"/>
      <c r="CN68" s="95"/>
      <c r="CO68" s="95"/>
      <c r="CP68" s="95"/>
      <c r="CQ68" s="95"/>
      <c r="CR68" s="95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6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</row>
    <row r="69" spans="3:195" x14ac:dyDescent="0.2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103"/>
      <c r="CM69" s="95"/>
      <c r="CN69" s="95"/>
      <c r="CO69" s="95"/>
      <c r="CP69" s="95"/>
      <c r="CQ69" s="95"/>
      <c r="CR69" s="95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6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</row>
    <row r="70" spans="3:195" x14ac:dyDescent="0.2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103"/>
      <c r="CM70" s="95"/>
      <c r="CN70" s="95"/>
      <c r="CO70" s="95"/>
      <c r="CP70" s="95"/>
      <c r="CQ70" s="95"/>
      <c r="CR70" s="95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6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</row>
    <row r="71" spans="3:195" x14ac:dyDescent="0.2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103"/>
      <c r="CM71" s="95"/>
      <c r="CN71" s="95"/>
      <c r="CO71" s="95"/>
      <c r="CP71" s="95"/>
      <c r="CQ71" s="95"/>
      <c r="CR71" s="95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6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</row>
    <row r="72" spans="3:195" x14ac:dyDescent="0.2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103"/>
      <c r="CM72" s="95"/>
      <c r="CN72" s="95"/>
      <c r="CO72" s="95"/>
      <c r="CP72" s="95"/>
      <c r="CQ72" s="95"/>
      <c r="CR72" s="95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6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</row>
    <row r="73" spans="3:195" x14ac:dyDescent="0.2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103"/>
      <c r="CM73" s="95"/>
      <c r="CN73" s="95"/>
      <c r="CO73" s="95"/>
      <c r="CP73" s="95"/>
      <c r="CQ73" s="95"/>
      <c r="CR73" s="95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6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</row>
    <row r="74" spans="3:195" x14ac:dyDescent="0.2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103"/>
      <c r="CM74" s="95"/>
      <c r="CN74" s="95"/>
      <c r="CO74" s="95"/>
      <c r="CP74" s="95"/>
      <c r="CQ74" s="95"/>
      <c r="CR74" s="95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6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</row>
    <row r="75" spans="3:195" x14ac:dyDescent="0.2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103"/>
      <c r="CM75" s="95"/>
      <c r="CN75" s="95"/>
      <c r="CO75" s="95"/>
      <c r="CP75" s="95"/>
      <c r="CQ75" s="95"/>
      <c r="CR75" s="95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6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</row>
    <row r="76" spans="3:195" x14ac:dyDescent="0.2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103"/>
      <c r="CM76" s="95"/>
      <c r="CN76" s="95"/>
      <c r="CO76" s="95"/>
      <c r="CP76" s="95"/>
      <c r="CQ76" s="95"/>
      <c r="CR76" s="95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6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</row>
    <row r="77" spans="3:195" x14ac:dyDescent="0.2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103"/>
      <c r="CM77" s="95"/>
      <c r="CN77" s="95"/>
      <c r="CO77" s="95"/>
      <c r="CP77" s="95"/>
      <c r="CQ77" s="95"/>
      <c r="CR77" s="95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6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</row>
    <row r="78" spans="3:195" x14ac:dyDescent="0.2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103"/>
      <c r="CM78" s="95"/>
      <c r="CN78" s="95"/>
      <c r="CO78" s="95"/>
      <c r="CP78" s="95"/>
      <c r="CQ78" s="95"/>
      <c r="CR78" s="95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6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</row>
    <row r="79" spans="3:195" x14ac:dyDescent="0.2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103"/>
      <c r="CM79" s="95"/>
      <c r="CN79" s="95"/>
      <c r="CO79" s="95"/>
      <c r="CP79" s="95"/>
      <c r="CQ79" s="95"/>
      <c r="CR79" s="95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6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</row>
    <row r="80" spans="3:195" x14ac:dyDescent="0.2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103"/>
      <c r="CM80" s="95"/>
      <c r="CN80" s="95"/>
      <c r="CO80" s="95"/>
      <c r="CP80" s="95"/>
      <c r="CQ80" s="95"/>
      <c r="CR80" s="95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8"/>
      <c r="FN80" s="98"/>
      <c r="FO80" s="96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</row>
    <row r="81" spans="3:195" x14ac:dyDescent="0.2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103"/>
      <c r="CM81" s="95"/>
      <c r="CN81" s="95"/>
      <c r="CO81" s="95"/>
      <c r="CP81" s="95"/>
      <c r="CQ81" s="95"/>
      <c r="CR81" s="95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6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</row>
    <row r="82" spans="3:195" x14ac:dyDescent="0.2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103"/>
      <c r="CM82" s="95"/>
      <c r="CN82" s="95"/>
      <c r="CO82" s="95"/>
      <c r="CP82" s="95"/>
      <c r="CQ82" s="95"/>
      <c r="CR82" s="95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6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</row>
    <row r="83" spans="3:195" x14ac:dyDescent="0.2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103"/>
      <c r="CM83" s="95"/>
      <c r="CN83" s="95"/>
      <c r="CO83" s="95"/>
      <c r="CP83" s="95"/>
      <c r="CQ83" s="95"/>
      <c r="CR83" s="95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6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</row>
    <row r="84" spans="3:195" x14ac:dyDescent="0.2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103"/>
      <c r="CM84" s="95"/>
      <c r="CN84" s="95"/>
      <c r="CO84" s="95"/>
      <c r="CP84" s="95"/>
      <c r="CQ84" s="95"/>
      <c r="CR84" s="95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6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</row>
    <row r="85" spans="3:195" x14ac:dyDescent="0.2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103"/>
      <c r="CM85" s="95"/>
      <c r="CN85" s="95"/>
      <c r="CO85" s="95"/>
      <c r="CP85" s="95"/>
      <c r="CQ85" s="95"/>
      <c r="CR85" s="95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6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</row>
    <row r="86" spans="3:195" x14ac:dyDescent="0.2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103"/>
      <c r="CM86" s="95"/>
      <c r="CN86" s="95"/>
      <c r="CO86" s="95"/>
      <c r="CP86" s="95"/>
      <c r="CQ86" s="95"/>
      <c r="CR86" s="95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6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</row>
    <row r="87" spans="3:195" x14ac:dyDescent="0.2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103"/>
      <c r="CM87" s="95"/>
      <c r="CN87" s="95"/>
      <c r="CO87" s="95"/>
      <c r="CP87" s="95"/>
      <c r="CQ87" s="95"/>
      <c r="CR87" s="95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6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</row>
    <row r="88" spans="3:195" x14ac:dyDescent="0.2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103"/>
      <c r="CM88" s="95"/>
      <c r="CN88" s="95"/>
      <c r="CO88" s="95"/>
      <c r="CP88" s="95"/>
      <c r="CQ88" s="95"/>
      <c r="CR88" s="95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6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</row>
    <row r="89" spans="3:195" x14ac:dyDescent="0.2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103"/>
      <c r="CM89" s="95"/>
      <c r="CN89" s="95"/>
      <c r="CO89" s="95"/>
      <c r="CP89" s="95"/>
      <c r="CQ89" s="95"/>
      <c r="CR89" s="95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6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</row>
    <row r="90" spans="3:195" x14ac:dyDescent="0.2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103"/>
      <c r="CM90" s="95"/>
      <c r="CN90" s="95"/>
      <c r="CO90" s="95"/>
      <c r="CP90" s="95"/>
      <c r="CQ90" s="95"/>
      <c r="CR90" s="95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6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</row>
    <row r="91" spans="3:195" x14ac:dyDescent="0.2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103"/>
      <c r="CM91" s="95"/>
      <c r="CN91" s="95"/>
      <c r="CO91" s="95"/>
      <c r="CP91" s="95"/>
      <c r="CQ91" s="95"/>
      <c r="CR91" s="95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6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</row>
    <row r="92" spans="3:195" x14ac:dyDescent="0.2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103"/>
      <c r="CM92" s="95"/>
      <c r="CN92" s="95"/>
      <c r="CO92" s="95"/>
      <c r="CP92" s="95"/>
      <c r="CQ92" s="95"/>
      <c r="CR92" s="95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6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</row>
    <row r="93" spans="3:195" x14ac:dyDescent="0.2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103"/>
      <c r="CM93" s="95"/>
      <c r="CN93" s="95"/>
      <c r="CO93" s="95"/>
      <c r="CP93" s="95"/>
      <c r="CQ93" s="95"/>
      <c r="CR93" s="95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6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</row>
    <row r="94" spans="3:195" x14ac:dyDescent="0.2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103"/>
      <c r="CM94" s="95"/>
      <c r="CN94" s="95"/>
      <c r="CO94" s="95"/>
      <c r="CP94" s="95"/>
      <c r="CQ94" s="95"/>
      <c r="CR94" s="95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6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</row>
    <row r="95" spans="3:195" x14ac:dyDescent="0.2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103"/>
      <c r="CM95" s="95"/>
      <c r="CN95" s="95"/>
      <c r="CO95" s="95"/>
      <c r="CP95" s="95"/>
      <c r="CQ95" s="95"/>
      <c r="CR95" s="95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6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</row>
    <row r="96" spans="3:195" x14ac:dyDescent="0.2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103"/>
      <c r="CM96" s="95"/>
      <c r="CN96" s="95"/>
      <c r="CO96" s="95"/>
      <c r="CP96" s="95"/>
      <c r="CQ96" s="95"/>
      <c r="CR96" s="95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6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</row>
    <row r="97" spans="3:195" x14ac:dyDescent="0.2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103"/>
      <c r="CM97" s="95"/>
      <c r="CN97" s="95"/>
      <c r="CO97" s="95"/>
      <c r="CP97" s="95"/>
      <c r="CQ97" s="95"/>
      <c r="CR97" s="95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8"/>
      <c r="FN97" s="98"/>
      <c r="FO97" s="96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</row>
    <row r="98" spans="3:195" x14ac:dyDescent="0.2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103"/>
      <c r="CM98" s="95"/>
      <c r="CN98" s="95"/>
      <c r="CO98" s="95"/>
      <c r="CP98" s="95"/>
      <c r="CQ98" s="95"/>
      <c r="CR98" s="95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6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</row>
    <row r="99" spans="3:195" x14ac:dyDescent="0.2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103"/>
      <c r="CM99" s="95"/>
      <c r="CN99" s="95"/>
      <c r="CO99" s="95"/>
      <c r="CP99" s="95"/>
      <c r="CQ99" s="95"/>
      <c r="CR99" s="95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6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</row>
    <row r="100" spans="3:195" x14ac:dyDescent="0.2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103"/>
      <c r="CM100" s="95"/>
      <c r="CN100" s="95"/>
      <c r="CO100" s="95"/>
      <c r="CP100" s="95"/>
      <c r="CQ100" s="95"/>
      <c r="CR100" s="95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6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</row>
    <row r="101" spans="3:195" x14ac:dyDescent="0.2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103"/>
      <c r="CM101" s="95"/>
      <c r="CN101" s="95"/>
      <c r="CO101" s="95"/>
      <c r="CP101" s="95"/>
      <c r="CQ101" s="95"/>
      <c r="CR101" s="95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8"/>
      <c r="FN101" s="98"/>
      <c r="FO101" s="96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</row>
    <row r="102" spans="3:195" x14ac:dyDescent="0.2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103"/>
      <c r="CM102" s="95"/>
      <c r="CN102" s="95"/>
      <c r="CO102" s="95"/>
      <c r="CP102" s="95"/>
      <c r="CQ102" s="95"/>
      <c r="CR102" s="95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6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</row>
    <row r="103" spans="3:195" x14ac:dyDescent="0.2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103"/>
      <c r="CM103" s="95"/>
      <c r="CN103" s="95"/>
      <c r="CO103" s="95"/>
      <c r="CP103" s="95"/>
      <c r="CQ103" s="95"/>
      <c r="CR103" s="95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6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</row>
    <row r="104" spans="3:195" x14ac:dyDescent="0.2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103"/>
      <c r="CM104" s="95"/>
      <c r="CN104" s="95"/>
      <c r="CO104" s="95"/>
      <c r="CP104" s="95"/>
      <c r="CQ104" s="95"/>
      <c r="CR104" s="95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8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6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</row>
    <row r="105" spans="3:195" x14ac:dyDescent="0.2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103"/>
      <c r="CM105" s="95"/>
      <c r="CN105" s="95"/>
      <c r="CO105" s="95"/>
      <c r="CP105" s="95"/>
      <c r="CQ105" s="95"/>
      <c r="CR105" s="95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98"/>
      <c r="FK105" s="98"/>
      <c r="FL105" s="98"/>
      <c r="FM105" s="98"/>
      <c r="FN105" s="98"/>
      <c r="FO105" s="96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</row>
    <row r="106" spans="3:195" x14ac:dyDescent="0.2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103"/>
      <c r="CM106" s="95"/>
      <c r="CN106" s="95"/>
      <c r="CO106" s="95"/>
      <c r="CP106" s="95"/>
      <c r="CQ106" s="95"/>
      <c r="CR106" s="95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8"/>
      <c r="FN106" s="98"/>
      <c r="FO106" s="96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</row>
    <row r="107" spans="3:195" x14ac:dyDescent="0.2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103"/>
      <c r="CM107" s="95"/>
      <c r="CN107" s="95"/>
      <c r="CO107" s="95"/>
      <c r="CP107" s="95"/>
      <c r="CQ107" s="95"/>
      <c r="CR107" s="95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8"/>
      <c r="DE107" s="98"/>
      <c r="DF107" s="98"/>
      <c r="DG107" s="98"/>
      <c r="DH107" s="98"/>
      <c r="DI107" s="98"/>
      <c r="DJ107" s="98"/>
      <c r="DK107" s="98"/>
      <c r="DL107" s="98"/>
      <c r="DM107" s="98"/>
      <c r="DN107" s="98"/>
      <c r="DO107" s="98"/>
      <c r="DP107" s="98"/>
      <c r="DQ107" s="98"/>
      <c r="DR107" s="98"/>
      <c r="DS107" s="98"/>
      <c r="DT107" s="98"/>
      <c r="DU107" s="98"/>
      <c r="DV107" s="98"/>
      <c r="DW107" s="98"/>
      <c r="DX107" s="98"/>
      <c r="DY107" s="98"/>
      <c r="DZ107" s="98"/>
      <c r="EA107" s="98"/>
      <c r="EB107" s="98"/>
      <c r="EC107" s="98"/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8"/>
      <c r="EO107" s="98"/>
      <c r="EP107" s="98"/>
      <c r="EQ107" s="98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  <c r="FF107" s="98"/>
      <c r="FG107" s="98"/>
      <c r="FH107" s="98"/>
      <c r="FI107" s="98"/>
      <c r="FJ107" s="98"/>
      <c r="FK107" s="98"/>
      <c r="FL107" s="98"/>
      <c r="FM107" s="98"/>
      <c r="FN107" s="98"/>
      <c r="FO107" s="96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</row>
    <row r="108" spans="3:195" x14ac:dyDescent="0.2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103"/>
      <c r="CM108" s="95"/>
      <c r="CN108" s="95"/>
      <c r="CO108" s="95"/>
      <c r="CP108" s="95"/>
      <c r="CQ108" s="95"/>
      <c r="CR108" s="95"/>
      <c r="CS108" s="98"/>
      <c r="CT108" s="98"/>
      <c r="CU108" s="98"/>
      <c r="CV108" s="98"/>
      <c r="CW108" s="98"/>
      <c r="CX108" s="98"/>
      <c r="CY108" s="98"/>
      <c r="CZ108" s="98"/>
      <c r="DA108" s="98"/>
      <c r="DB108" s="98"/>
      <c r="DC108" s="98"/>
      <c r="DD108" s="98"/>
      <c r="DE108" s="98"/>
      <c r="DF108" s="98"/>
      <c r="DG108" s="98"/>
      <c r="DH108" s="98"/>
      <c r="DI108" s="98"/>
      <c r="DJ108" s="98"/>
      <c r="DK108" s="98"/>
      <c r="DL108" s="98"/>
      <c r="DM108" s="98"/>
      <c r="DN108" s="98"/>
      <c r="DO108" s="98"/>
      <c r="DP108" s="98"/>
      <c r="DQ108" s="98"/>
      <c r="DR108" s="98"/>
      <c r="DS108" s="98"/>
      <c r="DT108" s="98"/>
      <c r="DU108" s="98"/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  <c r="FF108" s="98"/>
      <c r="FG108" s="98"/>
      <c r="FH108" s="98"/>
      <c r="FI108" s="98"/>
      <c r="FJ108" s="98"/>
      <c r="FK108" s="98"/>
      <c r="FL108" s="98"/>
      <c r="FM108" s="98"/>
      <c r="FN108" s="98"/>
      <c r="FO108" s="96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</row>
    <row r="109" spans="3:195" x14ac:dyDescent="0.2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103"/>
      <c r="CM109" s="95"/>
      <c r="CN109" s="95"/>
      <c r="CO109" s="95"/>
      <c r="CP109" s="95"/>
      <c r="CQ109" s="95"/>
      <c r="CR109" s="95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6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</row>
    <row r="110" spans="3:195" x14ac:dyDescent="0.2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103"/>
      <c r="CM110" s="95"/>
      <c r="CN110" s="95"/>
      <c r="CO110" s="95"/>
      <c r="CP110" s="95"/>
      <c r="CQ110" s="95"/>
      <c r="CR110" s="95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6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</row>
    <row r="111" spans="3:195" x14ac:dyDescent="0.2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103"/>
      <c r="CM111" s="95"/>
      <c r="CN111" s="95"/>
      <c r="CO111" s="95"/>
      <c r="CP111" s="95"/>
      <c r="CQ111" s="95"/>
      <c r="CR111" s="95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8"/>
      <c r="EO111" s="98"/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  <c r="FF111" s="98"/>
      <c r="FG111" s="98"/>
      <c r="FH111" s="98"/>
      <c r="FI111" s="98"/>
      <c r="FJ111" s="98"/>
      <c r="FK111" s="98"/>
      <c r="FL111" s="98"/>
      <c r="FM111" s="98"/>
      <c r="FN111" s="98"/>
      <c r="FO111" s="96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</row>
    <row r="112" spans="3:195" x14ac:dyDescent="0.2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103"/>
      <c r="CM112" s="95"/>
      <c r="CN112" s="95"/>
      <c r="CO112" s="95"/>
      <c r="CP112" s="95"/>
      <c r="CQ112" s="95"/>
      <c r="CR112" s="95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8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8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8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  <c r="FF112" s="98"/>
      <c r="FG112" s="98"/>
      <c r="FH112" s="98"/>
      <c r="FI112" s="98"/>
      <c r="FJ112" s="98"/>
      <c r="FK112" s="98"/>
      <c r="FL112" s="98"/>
      <c r="FM112" s="98"/>
      <c r="FN112" s="98"/>
      <c r="FO112" s="96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</row>
    <row r="113" spans="3:195" x14ac:dyDescent="0.2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103"/>
      <c r="CM113" s="95"/>
      <c r="CN113" s="95"/>
      <c r="CO113" s="95"/>
      <c r="CP113" s="95"/>
      <c r="CQ113" s="95"/>
      <c r="CR113" s="95"/>
      <c r="CS113" s="98"/>
      <c r="CT113" s="98"/>
      <c r="CU113" s="98"/>
      <c r="CV113" s="98"/>
      <c r="CW113" s="98"/>
      <c r="CX113" s="98"/>
      <c r="CY113" s="98"/>
      <c r="CZ113" s="98"/>
      <c r="DA113" s="98"/>
      <c r="DB113" s="98"/>
      <c r="DC113" s="98"/>
      <c r="DD113" s="98"/>
      <c r="DE113" s="98"/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98"/>
      <c r="DS113" s="98"/>
      <c r="DT113" s="98"/>
      <c r="DU113" s="98"/>
      <c r="DV113" s="98"/>
      <c r="DW113" s="98"/>
      <c r="DX113" s="98"/>
      <c r="DY113" s="98"/>
      <c r="DZ113" s="98"/>
      <c r="EA113" s="98"/>
      <c r="EB113" s="98"/>
      <c r="EC113" s="98"/>
      <c r="ED113" s="98"/>
      <c r="EE113" s="98"/>
      <c r="EF113" s="98"/>
      <c r="EG113" s="98"/>
      <c r="EH113" s="98"/>
      <c r="EI113" s="98"/>
      <c r="EJ113" s="98"/>
      <c r="EK113" s="98"/>
      <c r="EL113" s="98"/>
      <c r="EM113" s="98"/>
      <c r="EN113" s="98"/>
      <c r="EO113" s="98"/>
      <c r="EP113" s="98"/>
      <c r="EQ113" s="98"/>
      <c r="ER113" s="98"/>
      <c r="ES113" s="98"/>
      <c r="ET113" s="98"/>
      <c r="EU113" s="98"/>
      <c r="EV113" s="98"/>
      <c r="EW113" s="98"/>
      <c r="EX113" s="98"/>
      <c r="EY113" s="98"/>
      <c r="EZ113" s="98"/>
      <c r="FA113" s="98"/>
      <c r="FB113" s="98"/>
      <c r="FC113" s="98"/>
      <c r="FD113" s="98"/>
      <c r="FE113" s="98"/>
      <c r="FF113" s="98"/>
      <c r="FG113" s="98"/>
      <c r="FH113" s="98"/>
      <c r="FI113" s="98"/>
      <c r="FJ113" s="98"/>
      <c r="FK113" s="98"/>
      <c r="FL113" s="98"/>
      <c r="FM113" s="98"/>
      <c r="FN113" s="98"/>
      <c r="FO113" s="96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</row>
    <row r="114" spans="3:195" x14ac:dyDescent="0.2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103"/>
      <c r="CM114" s="95"/>
      <c r="CN114" s="95"/>
      <c r="CO114" s="95"/>
      <c r="CP114" s="95"/>
      <c r="CQ114" s="95"/>
      <c r="CR114" s="95"/>
      <c r="CS114" s="98"/>
      <c r="CT114" s="98"/>
      <c r="CU114" s="98"/>
      <c r="CV114" s="98"/>
      <c r="CW114" s="98"/>
      <c r="CX114" s="98"/>
      <c r="CY114" s="98"/>
      <c r="CZ114" s="98"/>
      <c r="DA114" s="98"/>
      <c r="DB114" s="98"/>
      <c r="DC114" s="98"/>
      <c r="DD114" s="98"/>
      <c r="DE114" s="98"/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98"/>
      <c r="DS114" s="98"/>
      <c r="DT114" s="98"/>
      <c r="DU114" s="98"/>
      <c r="DV114" s="98"/>
      <c r="DW114" s="98"/>
      <c r="DX114" s="98"/>
      <c r="DY114" s="98"/>
      <c r="DZ114" s="98"/>
      <c r="EA114" s="98"/>
      <c r="EB114" s="98"/>
      <c r="EC114" s="98"/>
      <c r="ED114" s="98"/>
      <c r="EE114" s="98"/>
      <c r="EF114" s="98"/>
      <c r="EG114" s="98"/>
      <c r="EH114" s="98"/>
      <c r="EI114" s="98"/>
      <c r="EJ114" s="98"/>
      <c r="EK114" s="98"/>
      <c r="EL114" s="98"/>
      <c r="EM114" s="98"/>
      <c r="EN114" s="98"/>
      <c r="EO114" s="98"/>
      <c r="EP114" s="98"/>
      <c r="EQ114" s="98"/>
      <c r="ER114" s="98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8"/>
      <c r="FE114" s="98"/>
      <c r="FF114" s="98"/>
      <c r="FG114" s="98"/>
      <c r="FH114" s="98"/>
      <c r="FI114" s="98"/>
      <c r="FJ114" s="98"/>
      <c r="FK114" s="98"/>
      <c r="FL114" s="98"/>
      <c r="FM114" s="98"/>
      <c r="FN114" s="98"/>
      <c r="FO114" s="96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</row>
    <row r="115" spans="3:195" x14ac:dyDescent="0.2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103"/>
      <c r="CM115" s="95"/>
      <c r="CN115" s="95"/>
      <c r="CO115" s="95"/>
      <c r="CP115" s="95"/>
      <c r="CQ115" s="95"/>
      <c r="CR115" s="95"/>
      <c r="CS115" s="98"/>
      <c r="CT115" s="98"/>
      <c r="CU115" s="98"/>
      <c r="CV115" s="98"/>
      <c r="CW115" s="98"/>
      <c r="CX115" s="98"/>
      <c r="CY115" s="98"/>
      <c r="CZ115" s="98"/>
      <c r="DA115" s="98"/>
      <c r="DB115" s="98"/>
      <c r="DC115" s="98"/>
      <c r="DD115" s="98"/>
      <c r="DE115" s="98"/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8"/>
      <c r="DS115" s="98"/>
      <c r="DT115" s="98"/>
      <c r="DU115" s="98"/>
      <c r="DV115" s="98"/>
      <c r="DW115" s="98"/>
      <c r="DX115" s="98"/>
      <c r="DY115" s="98"/>
      <c r="DZ115" s="98"/>
      <c r="EA115" s="98"/>
      <c r="EB115" s="98"/>
      <c r="EC115" s="98"/>
      <c r="ED115" s="98"/>
      <c r="EE115" s="98"/>
      <c r="EF115" s="98"/>
      <c r="EG115" s="98"/>
      <c r="EH115" s="98"/>
      <c r="EI115" s="98"/>
      <c r="EJ115" s="98"/>
      <c r="EK115" s="98"/>
      <c r="EL115" s="98"/>
      <c r="EM115" s="98"/>
      <c r="EN115" s="98"/>
      <c r="EO115" s="98"/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  <c r="FF115" s="98"/>
      <c r="FG115" s="98"/>
      <c r="FH115" s="98"/>
      <c r="FI115" s="98"/>
      <c r="FJ115" s="98"/>
      <c r="FK115" s="98"/>
      <c r="FL115" s="98"/>
      <c r="FM115" s="98"/>
      <c r="FN115" s="98"/>
      <c r="FO115" s="96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</row>
    <row r="116" spans="3:195" x14ac:dyDescent="0.2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103"/>
      <c r="CM116" s="95"/>
      <c r="CN116" s="95"/>
      <c r="CO116" s="95"/>
      <c r="CP116" s="95"/>
      <c r="CQ116" s="95"/>
      <c r="CR116" s="95"/>
      <c r="CS116" s="98"/>
      <c r="CT116" s="98"/>
      <c r="CU116" s="98"/>
      <c r="CV116" s="98"/>
      <c r="CW116" s="98"/>
      <c r="CX116" s="98"/>
      <c r="CY116" s="98"/>
      <c r="CZ116" s="98"/>
      <c r="DA116" s="98"/>
      <c r="DB116" s="98"/>
      <c r="DC116" s="98"/>
      <c r="DD116" s="98"/>
      <c r="DE116" s="98"/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8"/>
      <c r="EA116" s="98"/>
      <c r="EB116" s="98"/>
      <c r="EC116" s="98"/>
      <c r="ED116" s="98"/>
      <c r="EE116" s="98"/>
      <c r="EF116" s="98"/>
      <c r="EG116" s="98"/>
      <c r="EH116" s="98"/>
      <c r="EI116" s="98"/>
      <c r="EJ116" s="98"/>
      <c r="EK116" s="98"/>
      <c r="EL116" s="98"/>
      <c r="EM116" s="98"/>
      <c r="EN116" s="98"/>
      <c r="EO116" s="98"/>
      <c r="EP116" s="98"/>
      <c r="EQ116" s="98"/>
      <c r="ER116" s="98"/>
      <c r="ES116" s="98"/>
      <c r="ET116" s="98"/>
      <c r="EU116" s="98"/>
      <c r="EV116" s="98"/>
      <c r="EW116" s="98"/>
      <c r="EX116" s="98"/>
      <c r="EY116" s="98"/>
      <c r="EZ116" s="98"/>
      <c r="FA116" s="98"/>
      <c r="FB116" s="98"/>
      <c r="FC116" s="98"/>
      <c r="FD116" s="98"/>
      <c r="FE116" s="98"/>
      <c r="FF116" s="98"/>
      <c r="FG116" s="98"/>
      <c r="FH116" s="98"/>
      <c r="FI116" s="98"/>
      <c r="FJ116" s="98"/>
      <c r="FK116" s="98"/>
      <c r="FL116" s="98"/>
      <c r="FM116" s="98"/>
      <c r="FN116" s="98"/>
      <c r="FO116" s="96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</row>
    <row r="117" spans="3:195" x14ac:dyDescent="0.2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103"/>
      <c r="CM117" s="95"/>
      <c r="CN117" s="95"/>
      <c r="CO117" s="95"/>
      <c r="CP117" s="95"/>
      <c r="CQ117" s="95"/>
      <c r="CR117" s="95"/>
      <c r="CS117" s="98"/>
      <c r="CT117" s="98"/>
      <c r="CU117" s="98"/>
      <c r="CV117" s="98"/>
      <c r="CW117" s="98"/>
      <c r="CX117" s="98"/>
      <c r="CY117" s="98"/>
      <c r="CZ117" s="98"/>
      <c r="DA117" s="98"/>
      <c r="DB117" s="98"/>
      <c r="DC117" s="98"/>
      <c r="DD117" s="98"/>
      <c r="DE117" s="98"/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8"/>
      <c r="DS117" s="98"/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8"/>
      <c r="EM117" s="98"/>
      <c r="EN117" s="98"/>
      <c r="EO117" s="98"/>
      <c r="EP117" s="98"/>
      <c r="EQ117" s="98"/>
      <c r="ER117" s="98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  <c r="FF117" s="98"/>
      <c r="FG117" s="98"/>
      <c r="FH117" s="98"/>
      <c r="FI117" s="98"/>
      <c r="FJ117" s="98"/>
      <c r="FK117" s="98"/>
      <c r="FL117" s="98"/>
      <c r="FM117" s="98"/>
      <c r="FN117" s="98"/>
      <c r="FO117" s="96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</row>
    <row r="118" spans="3:195" x14ac:dyDescent="0.2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103"/>
      <c r="CM118" s="95"/>
      <c r="CN118" s="95"/>
      <c r="CO118" s="95"/>
      <c r="CP118" s="95"/>
      <c r="CQ118" s="95"/>
      <c r="CR118" s="95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98"/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8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8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8"/>
      <c r="FF118" s="98"/>
      <c r="FG118" s="98"/>
      <c r="FH118" s="98"/>
      <c r="FI118" s="98"/>
      <c r="FJ118" s="98"/>
      <c r="FK118" s="98"/>
      <c r="FL118" s="98"/>
      <c r="FM118" s="98"/>
      <c r="FN118" s="98"/>
      <c r="FO118" s="96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</row>
    <row r="119" spans="3:195" x14ac:dyDescent="0.2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103"/>
      <c r="CM119" s="95"/>
      <c r="CN119" s="95"/>
      <c r="CO119" s="95"/>
      <c r="CP119" s="95"/>
      <c r="CQ119" s="95"/>
      <c r="CR119" s="95"/>
      <c r="CS119" s="98"/>
      <c r="CT119" s="98"/>
      <c r="CU119" s="98"/>
      <c r="CV119" s="98"/>
      <c r="CW119" s="98"/>
      <c r="CX119" s="98"/>
      <c r="CY119" s="98"/>
      <c r="CZ119" s="98"/>
      <c r="DA119" s="98"/>
      <c r="DB119" s="98"/>
      <c r="DC119" s="98"/>
      <c r="DD119" s="98"/>
      <c r="DE119" s="98"/>
      <c r="DF119" s="98"/>
      <c r="DG119" s="98"/>
      <c r="DH119" s="98"/>
      <c r="DI119" s="98"/>
      <c r="DJ119" s="98"/>
      <c r="DK119" s="98"/>
      <c r="DL119" s="98"/>
      <c r="DM119" s="98"/>
      <c r="DN119" s="98"/>
      <c r="DO119" s="98"/>
      <c r="DP119" s="98"/>
      <c r="DQ119" s="98"/>
      <c r="DR119" s="98"/>
      <c r="DS119" s="98"/>
      <c r="DT119" s="98"/>
      <c r="DU119" s="98"/>
      <c r="DV119" s="98"/>
      <c r="DW119" s="98"/>
      <c r="DX119" s="98"/>
      <c r="DY119" s="98"/>
      <c r="DZ119" s="98"/>
      <c r="EA119" s="98"/>
      <c r="EB119" s="98"/>
      <c r="EC119" s="98"/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8"/>
      <c r="EO119" s="98"/>
      <c r="EP119" s="98"/>
      <c r="EQ119" s="98"/>
      <c r="ER119" s="98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  <c r="FF119" s="98"/>
      <c r="FG119" s="98"/>
      <c r="FH119" s="98"/>
      <c r="FI119" s="98"/>
      <c r="FJ119" s="98"/>
      <c r="FK119" s="98"/>
      <c r="FL119" s="98"/>
      <c r="FM119" s="98"/>
      <c r="FN119" s="98"/>
      <c r="FO119" s="96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</row>
    <row r="120" spans="3:195" x14ac:dyDescent="0.2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103"/>
      <c r="CM120" s="95"/>
      <c r="CN120" s="95"/>
      <c r="CO120" s="95"/>
      <c r="CP120" s="95"/>
      <c r="CQ120" s="95"/>
      <c r="CR120" s="95"/>
      <c r="CS120" s="98"/>
      <c r="CT120" s="98"/>
      <c r="CU120" s="98"/>
      <c r="CV120" s="98"/>
      <c r="CW120" s="98"/>
      <c r="CX120" s="98"/>
      <c r="CY120" s="98"/>
      <c r="CZ120" s="98"/>
      <c r="DA120" s="98"/>
      <c r="DB120" s="98"/>
      <c r="DC120" s="98"/>
      <c r="DD120" s="98"/>
      <c r="DE120" s="98"/>
      <c r="DF120" s="98"/>
      <c r="DG120" s="98"/>
      <c r="DH120" s="98"/>
      <c r="DI120" s="98"/>
      <c r="DJ120" s="98"/>
      <c r="DK120" s="98"/>
      <c r="DL120" s="98"/>
      <c r="DM120" s="98"/>
      <c r="DN120" s="98"/>
      <c r="DO120" s="98"/>
      <c r="DP120" s="98"/>
      <c r="DQ120" s="98"/>
      <c r="DR120" s="98"/>
      <c r="DS120" s="98"/>
      <c r="DT120" s="98"/>
      <c r="DU120" s="98"/>
      <c r="DV120" s="98"/>
      <c r="DW120" s="98"/>
      <c r="DX120" s="98"/>
      <c r="DY120" s="98"/>
      <c r="DZ120" s="98"/>
      <c r="EA120" s="98"/>
      <c r="EB120" s="98"/>
      <c r="EC120" s="98"/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8"/>
      <c r="EO120" s="98"/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8"/>
      <c r="FF120" s="98"/>
      <c r="FG120" s="98"/>
      <c r="FH120" s="98"/>
      <c r="FI120" s="98"/>
      <c r="FJ120" s="98"/>
      <c r="FK120" s="98"/>
      <c r="FL120" s="98"/>
      <c r="FM120" s="98"/>
      <c r="FN120" s="98"/>
      <c r="FO120" s="96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</row>
    <row r="121" spans="3:195" x14ac:dyDescent="0.2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103"/>
      <c r="CM121" s="95"/>
      <c r="CN121" s="95"/>
      <c r="CO121" s="95"/>
      <c r="CP121" s="95"/>
      <c r="CQ121" s="95"/>
      <c r="CR121" s="95"/>
      <c r="CS121" s="98"/>
      <c r="CT121" s="98"/>
      <c r="CU121" s="98"/>
      <c r="CV121" s="98"/>
      <c r="CW121" s="98"/>
      <c r="CX121" s="98"/>
      <c r="CY121" s="98"/>
      <c r="CZ121" s="98"/>
      <c r="DA121" s="98"/>
      <c r="DB121" s="98"/>
      <c r="DC121" s="98"/>
      <c r="DD121" s="98"/>
      <c r="DE121" s="98"/>
      <c r="DF121" s="98"/>
      <c r="DG121" s="98"/>
      <c r="DH121" s="98"/>
      <c r="DI121" s="98"/>
      <c r="DJ121" s="98"/>
      <c r="DK121" s="98"/>
      <c r="DL121" s="98"/>
      <c r="DM121" s="98"/>
      <c r="DN121" s="98"/>
      <c r="DO121" s="98"/>
      <c r="DP121" s="98"/>
      <c r="DQ121" s="98"/>
      <c r="DR121" s="98"/>
      <c r="DS121" s="98"/>
      <c r="DT121" s="98"/>
      <c r="DU121" s="98"/>
      <c r="DV121" s="98"/>
      <c r="DW121" s="98"/>
      <c r="DX121" s="98"/>
      <c r="DY121" s="98"/>
      <c r="DZ121" s="98"/>
      <c r="EA121" s="98"/>
      <c r="EB121" s="98"/>
      <c r="EC121" s="98"/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8"/>
      <c r="EO121" s="98"/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8"/>
      <c r="FF121" s="98"/>
      <c r="FG121" s="98"/>
      <c r="FH121" s="98"/>
      <c r="FI121" s="98"/>
      <c r="FJ121" s="98"/>
      <c r="FK121" s="98"/>
      <c r="FL121" s="98"/>
      <c r="FM121" s="98"/>
      <c r="FN121" s="98"/>
      <c r="FO121" s="96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</row>
    <row r="122" spans="3:195" x14ac:dyDescent="0.2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103"/>
      <c r="CM122" s="95"/>
      <c r="CN122" s="95"/>
      <c r="CO122" s="95"/>
      <c r="CP122" s="95"/>
      <c r="CQ122" s="95"/>
      <c r="CR122" s="95"/>
      <c r="CS122" s="98"/>
      <c r="CT122" s="98"/>
      <c r="CU122" s="98"/>
      <c r="CV122" s="98"/>
      <c r="CW122" s="98"/>
      <c r="CX122" s="98"/>
      <c r="CY122" s="98"/>
      <c r="CZ122" s="98"/>
      <c r="DA122" s="98"/>
      <c r="DB122" s="98"/>
      <c r="DC122" s="98"/>
      <c r="DD122" s="98"/>
      <c r="DE122" s="98"/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8"/>
      <c r="DR122" s="98"/>
      <c r="DS122" s="98"/>
      <c r="DT122" s="98"/>
      <c r="DU122" s="98"/>
      <c r="DV122" s="98"/>
      <c r="DW122" s="98"/>
      <c r="DX122" s="98"/>
      <c r="DY122" s="98"/>
      <c r="DZ122" s="98"/>
      <c r="EA122" s="98"/>
      <c r="EB122" s="98"/>
      <c r="EC122" s="98"/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8"/>
      <c r="EO122" s="98"/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8"/>
      <c r="FF122" s="98"/>
      <c r="FG122" s="98"/>
      <c r="FH122" s="98"/>
      <c r="FI122" s="98"/>
      <c r="FJ122" s="98"/>
      <c r="FK122" s="98"/>
      <c r="FL122" s="98"/>
      <c r="FM122" s="98"/>
      <c r="FN122" s="98"/>
      <c r="FO122" s="96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</row>
    <row r="123" spans="3:195" x14ac:dyDescent="0.2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103"/>
      <c r="CM123" s="95"/>
      <c r="CN123" s="95"/>
      <c r="CO123" s="95"/>
      <c r="CP123" s="95"/>
      <c r="CQ123" s="95"/>
      <c r="CR123" s="95"/>
      <c r="CS123" s="98"/>
      <c r="CT123" s="98"/>
      <c r="CU123" s="98"/>
      <c r="CV123" s="98"/>
      <c r="CW123" s="98"/>
      <c r="CX123" s="98"/>
      <c r="CY123" s="98"/>
      <c r="CZ123" s="98"/>
      <c r="DA123" s="98"/>
      <c r="DB123" s="98"/>
      <c r="DC123" s="98"/>
      <c r="DD123" s="98"/>
      <c r="DE123" s="98"/>
      <c r="DF123" s="98"/>
      <c r="DG123" s="98"/>
      <c r="DH123" s="98"/>
      <c r="DI123" s="98"/>
      <c r="DJ123" s="98"/>
      <c r="DK123" s="98"/>
      <c r="DL123" s="98"/>
      <c r="DM123" s="98"/>
      <c r="DN123" s="98"/>
      <c r="DO123" s="98"/>
      <c r="DP123" s="98"/>
      <c r="DQ123" s="98"/>
      <c r="DR123" s="98"/>
      <c r="DS123" s="98"/>
      <c r="DT123" s="98"/>
      <c r="DU123" s="98"/>
      <c r="DV123" s="98"/>
      <c r="DW123" s="98"/>
      <c r="DX123" s="98"/>
      <c r="DY123" s="98"/>
      <c r="DZ123" s="98"/>
      <c r="EA123" s="98"/>
      <c r="EB123" s="98"/>
      <c r="EC123" s="98"/>
      <c r="ED123" s="98"/>
      <c r="EE123" s="98"/>
      <c r="EF123" s="98"/>
      <c r="EG123" s="98"/>
      <c r="EH123" s="98"/>
      <c r="EI123" s="98"/>
      <c r="EJ123" s="98"/>
      <c r="EK123" s="98"/>
      <c r="EL123" s="98"/>
      <c r="EM123" s="98"/>
      <c r="EN123" s="98"/>
      <c r="EO123" s="98"/>
      <c r="EP123" s="98"/>
      <c r="EQ123" s="98"/>
      <c r="ER123" s="98"/>
      <c r="ES123" s="98"/>
      <c r="ET123" s="98"/>
      <c r="EU123" s="98"/>
      <c r="EV123" s="98"/>
      <c r="EW123" s="98"/>
      <c r="EX123" s="98"/>
      <c r="EY123" s="98"/>
      <c r="EZ123" s="98"/>
      <c r="FA123" s="98"/>
      <c r="FB123" s="98"/>
      <c r="FC123" s="98"/>
      <c r="FD123" s="98"/>
      <c r="FE123" s="98"/>
      <c r="FF123" s="98"/>
      <c r="FG123" s="98"/>
      <c r="FH123" s="98"/>
      <c r="FI123" s="98"/>
      <c r="FJ123" s="98"/>
      <c r="FK123" s="98"/>
      <c r="FL123" s="98"/>
      <c r="FM123" s="98"/>
      <c r="FN123" s="98"/>
      <c r="FO123" s="96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</row>
    <row r="124" spans="3:195" x14ac:dyDescent="0.2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103"/>
      <c r="CM124" s="95"/>
      <c r="CN124" s="95"/>
      <c r="CO124" s="95"/>
      <c r="CP124" s="95"/>
      <c r="CQ124" s="95"/>
      <c r="CR124" s="95"/>
      <c r="CS124" s="98"/>
      <c r="CT124" s="98"/>
      <c r="CU124" s="98"/>
      <c r="CV124" s="98"/>
      <c r="CW124" s="98"/>
      <c r="CX124" s="98"/>
      <c r="CY124" s="98"/>
      <c r="CZ124" s="98"/>
      <c r="DA124" s="98"/>
      <c r="DB124" s="98"/>
      <c r="DC124" s="98"/>
      <c r="DD124" s="98"/>
      <c r="DE124" s="98"/>
      <c r="DF124" s="98"/>
      <c r="DG124" s="98"/>
      <c r="DH124" s="98"/>
      <c r="DI124" s="98"/>
      <c r="DJ124" s="98"/>
      <c r="DK124" s="98"/>
      <c r="DL124" s="98"/>
      <c r="DM124" s="98"/>
      <c r="DN124" s="98"/>
      <c r="DO124" s="98"/>
      <c r="DP124" s="98"/>
      <c r="DQ124" s="98"/>
      <c r="DR124" s="98"/>
      <c r="DS124" s="98"/>
      <c r="DT124" s="98"/>
      <c r="DU124" s="98"/>
      <c r="DV124" s="98"/>
      <c r="DW124" s="98"/>
      <c r="DX124" s="98"/>
      <c r="DY124" s="98"/>
      <c r="DZ124" s="98"/>
      <c r="EA124" s="98"/>
      <c r="EB124" s="98"/>
      <c r="EC124" s="98"/>
      <c r="ED124" s="98"/>
      <c r="EE124" s="98"/>
      <c r="EF124" s="98"/>
      <c r="EG124" s="98"/>
      <c r="EH124" s="98"/>
      <c r="EI124" s="98"/>
      <c r="EJ124" s="98"/>
      <c r="EK124" s="98"/>
      <c r="EL124" s="98"/>
      <c r="EM124" s="98"/>
      <c r="EN124" s="98"/>
      <c r="EO124" s="98"/>
      <c r="EP124" s="98"/>
      <c r="EQ124" s="98"/>
      <c r="ER124" s="98"/>
      <c r="ES124" s="98"/>
      <c r="ET124" s="98"/>
      <c r="EU124" s="98"/>
      <c r="EV124" s="98"/>
      <c r="EW124" s="98"/>
      <c r="EX124" s="98"/>
      <c r="EY124" s="98"/>
      <c r="EZ124" s="98"/>
      <c r="FA124" s="98"/>
      <c r="FB124" s="98"/>
      <c r="FC124" s="98"/>
      <c r="FD124" s="98"/>
      <c r="FE124" s="98"/>
      <c r="FF124" s="98"/>
      <c r="FG124" s="98"/>
      <c r="FH124" s="98"/>
      <c r="FI124" s="98"/>
      <c r="FJ124" s="98"/>
      <c r="FK124" s="98"/>
      <c r="FL124" s="98"/>
      <c r="FM124" s="98"/>
      <c r="FN124" s="98"/>
      <c r="FO124" s="96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</row>
    <row r="125" spans="3:195" x14ac:dyDescent="0.2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103"/>
      <c r="CM125" s="95"/>
      <c r="CN125" s="95"/>
      <c r="CO125" s="95"/>
      <c r="CP125" s="95"/>
      <c r="CQ125" s="95"/>
      <c r="CR125" s="95"/>
      <c r="CS125" s="98"/>
      <c r="CT125" s="98"/>
      <c r="CU125" s="98"/>
      <c r="CV125" s="98"/>
      <c r="CW125" s="98"/>
      <c r="CX125" s="98"/>
      <c r="CY125" s="98"/>
      <c r="CZ125" s="98"/>
      <c r="DA125" s="98"/>
      <c r="DB125" s="98"/>
      <c r="DC125" s="98"/>
      <c r="DD125" s="98"/>
      <c r="DE125" s="98"/>
      <c r="DF125" s="98"/>
      <c r="DG125" s="98"/>
      <c r="DH125" s="98"/>
      <c r="DI125" s="98"/>
      <c r="DJ125" s="98"/>
      <c r="DK125" s="98"/>
      <c r="DL125" s="98"/>
      <c r="DM125" s="98"/>
      <c r="DN125" s="98"/>
      <c r="DO125" s="98"/>
      <c r="DP125" s="98"/>
      <c r="DQ125" s="98"/>
      <c r="DR125" s="98"/>
      <c r="DS125" s="98"/>
      <c r="DT125" s="98"/>
      <c r="DU125" s="98"/>
      <c r="DV125" s="98"/>
      <c r="DW125" s="98"/>
      <c r="DX125" s="98"/>
      <c r="DY125" s="98"/>
      <c r="DZ125" s="98"/>
      <c r="EA125" s="98"/>
      <c r="EB125" s="98"/>
      <c r="EC125" s="98"/>
      <c r="ED125" s="98"/>
      <c r="EE125" s="98"/>
      <c r="EF125" s="98"/>
      <c r="EG125" s="98"/>
      <c r="EH125" s="98"/>
      <c r="EI125" s="98"/>
      <c r="EJ125" s="98"/>
      <c r="EK125" s="98"/>
      <c r="EL125" s="98"/>
      <c r="EM125" s="98"/>
      <c r="EN125" s="98"/>
      <c r="EO125" s="98"/>
      <c r="EP125" s="98"/>
      <c r="EQ125" s="98"/>
      <c r="ER125" s="98"/>
      <c r="ES125" s="98"/>
      <c r="ET125" s="98"/>
      <c r="EU125" s="98"/>
      <c r="EV125" s="98"/>
      <c r="EW125" s="98"/>
      <c r="EX125" s="98"/>
      <c r="EY125" s="98"/>
      <c r="EZ125" s="98"/>
      <c r="FA125" s="98"/>
      <c r="FB125" s="98"/>
      <c r="FC125" s="98"/>
      <c r="FD125" s="98"/>
      <c r="FE125" s="98"/>
      <c r="FF125" s="98"/>
      <c r="FG125" s="98"/>
      <c r="FH125" s="98"/>
      <c r="FI125" s="98"/>
      <c r="FJ125" s="98"/>
      <c r="FK125" s="98"/>
      <c r="FL125" s="98"/>
      <c r="FM125" s="98"/>
      <c r="FN125" s="98"/>
      <c r="FO125" s="96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</row>
    <row r="126" spans="3:195" x14ac:dyDescent="0.2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103"/>
      <c r="CM126" s="95"/>
      <c r="CN126" s="95"/>
      <c r="CO126" s="95"/>
      <c r="CP126" s="95"/>
      <c r="CQ126" s="95"/>
      <c r="CR126" s="95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8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8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8"/>
      <c r="FE126" s="98"/>
      <c r="FF126" s="98"/>
      <c r="FG126" s="98"/>
      <c r="FH126" s="98"/>
      <c r="FI126" s="98"/>
      <c r="FJ126" s="98"/>
      <c r="FK126" s="98"/>
      <c r="FL126" s="98"/>
      <c r="FM126" s="98"/>
      <c r="FN126" s="98"/>
      <c r="FO126" s="96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</row>
    <row r="127" spans="3:195" x14ac:dyDescent="0.2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103"/>
      <c r="CM127" s="95"/>
      <c r="CN127" s="95"/>
      <c r="CO127" s="95"/>
      <c r="CP127" s="95"/>
      <c r="CQ127" s="95"/>
      <c r="CR127" s="95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8"/>
      <c r="DS127" s="98"/>
      <c r="DT127" s="98"/>
      <c r="DU127" s="98"/>
      <c r="DV127" s="98"/>
      <c r="DW127" s="98"/>
      <c r="DX127" s="98"/>
      <c r="DY127" s="98"/>
      <c r="DZ127" s="98"/>
      <c r="EA127" s="98"/>
      <c r="EB127" s="98"/>
      <c r="EC127" s="98"/>
      <c r="ED127" s="98"/>
      <c r="EE127" s="98"/>
      <c r="EF127" s="98"/>
      <c r="EG127" s="98"/>
      <c r="EH127" s="98"/>
      <c r="EI127" s="98"/>
      <c r="EJ127" s="98"/>
      <c r="EK127" s="98"/>
      <c r="EL127" s="98"/>
      <c r="EM127" s="98"/>
      <c r="EN127" s="98"/>
      <c r="EO127" s="98"/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8"/>
      <c r="FF127" s="98"/>
      <c r="FG127" s="98"/>
      <c r="FH127" s="98"/>
      <c r="FI127" s="98"/>
      <c r="FJ127" s="98"/>
      <c r="FK127" s="98"/>
      <c r="FL127" s="98"/>
      <c r="FM127" s="98"/>
      <c r="FN127" s="98"/>
      <c r="FO127" s="96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</row>
    <row r="128" spans="3:195" x14ac:dyDescent="0.2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103"/>
      <c r="CM128" s="95"/>
      <c r="CN128" s="95"/>
      <c r="CO128" s="95"/>
      <c r="CP128" s="95"/>
      <c r="CQ128" s="95"/>
      <c r="CR128" s="95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8"/>
      <c r="DS128" s="98"/>
      <c r="DT128" s="98"/>
      <c r="DU128" s="98"/>
      <c r="DV128" s="98"/>
      <c r="DW128" s="98"/>
      <c r="DX128" s="98"/>
      <c r="DY128" s="98"/>
      <c r="DZ128" s="98"/>
      <c r="EA128" s="98"/>
      <c r="EB128" s="98"/>
      <c r="EC128" s="98"/>
      <c r="ED128" s="98"/>
      <c r="EE128" s="98"/>
      <c r="EF128" s="98"/>
      <c r="EG128" s="98"/>
      <c r="EH128" s="98"/>
      <c r="EI128" s="98"/>
      <c r="EJ128" s="98"/>
      <c r="EK128" s="98"/>
      <c r="EL128" s="98"/>
      <c r="EM128" s="98"/>
      <c r="EN128" s="98"/>
      <c r="EO128" s="98"/>
      <c r="EP128" s="98"/>
      <c r="EQ128" s="98"/>
      <c r="ER128" s="98"/>
      <c r="ES128" s="98"/>
      <c r="ET128" s="98"/>
      <c r="EU128" s="98"/>
      <c r="EV128" s="98"/>
      <c r="EW128" s="98"/>
      <c r="EX128" s="98"/>
      <c r="EY128" s="98"/>
      <c r="EZ128" s="98"/>
      <c r="FA128" s="98"/>
      <c r="FB128" s="98"/>
      <c r="FC128" s="98"/>
      <c r="FD128" s="98"/>
      <c r="FE128" s="98"/>
      <c r="FF128" s="98"/>
      <c r="FG128" s="98"/>
      <c r="FH128" s="98"/>
      <c r="FI128" s="98"/>
      <c r="FJ128" s="98"/>
      <c r="FK128" s="98"/>
      <c r="FL128" s="98"/>
      <c r="FM128" s="98"/>
      <c r="FN128" s="98"/>
      <c r="FO128" s="96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</row>
    <row r="129" spans="3:195" x14ac:dyDescent="0.2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103"/>
      <c r="CM129" s="95"/>
      <c r="CN129" s="95"/>
      <c r="CO129" s="95"/>
      <c r="CP129" s="95"/>
      <c r="CQ129" s="95"/>
      <c r="CR129" s="95"/>
      <c r="CS129" s="98"/>
      <c r="CT129" s="98"/>
      <c r="CU129" s="98"/>
      <c r="CV129" s="98"/>
      <c r="CW129" s="98"/>
      <c r="CX129" s="98"/>
      <c r="CY129" s="98"/>
      <c r="CZ129" s="98"/>
      <c r="DA129" s="98"/>
      <c r="DB129" s="98"/>
      <c r="DC129" s="98"/>
      <c r="DD129" s="98"/>
      <c r="DE129" s="98"/>
      <c r="DF129" s="98"/>
      <c r="DG129" s="98"/>
      <c r="DH129" s="98"/>
      <c r="DI129" s="98"/>
      <c r="DJ129" s="98"/>
      <c r="DK129" s="98"/>
      <c r="DL129" s="98"/>
      <c r="DM129" s="98"/>
      <c r="DN129" s="98"/>
      <c r="DO129" s="98"/>
      <c r="DP129" s="98"/>
      <c r="DQ129" s="98"/>
      <c r="DR129" s="98"/>
      <c r="DS129" s="98"/>
      <c r="DT129" s="98"/>
      <c r="DU129" s="98"/>
      <c r="DV129" s="98"/>
      <c r="DW129" s="98"/>
      <c r="DX129" s="98"/>
      <c r="DY129" s="98"/>
      <c r="DZ129" s="98"/>
      <c r="EA129" s="98"/>
      <c r="EB129" s="98"/>
      <c r="EC129" s="98"/>
      <c r="ED129" s="98"/>
      <c r="EE129" s="98"/>
      <c r="EF129" s="98"/>
      <c r="EG129" s="98"/>
      <c r="EH129" s="98"/>
      <c r="EI129" s="98"/>
      <c r="EJ129" s="98"/>
      <c r="EK129" s="98"/>
      <c r="EL129" s="98"/>
      <c r="EM129" s="98"/>
      <c r="EN129" s="98"/>
      <c r="EO129" s="98"/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  <c r="FE129" s="98"/>
      <c r="FF129" s="98"/>
      <c r="FG129" s="98"/>
      <c r="FH129" s="98"/>
      <c r="FI129" s="98"/>
      <c r="FJ129" s="98"/>
      <c r="FK129" s="98"/>
      <c r="FL129" s="98"/>
      <c r="FM129" s="98"/>
      <c r="FN129" s="98"/>
      <c r="FO129" s="96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</row>
    <row r="130" spans="3:195" x14ac:dyDescent="0.2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103"/>
      <c r="CM130" s="95"/>
      <c r="CN130" s="95"/>
      <c r="CO130" s="95"/>
      <c r="CP130" s="95"/>
      <c r="CQ130" s="95"/>
      <c r="CR130" s="95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8"/>
      <c r="DE130" s="98"/>
      <c r="DF130" s="98"/>
      <c r="DG130" s="98"/>
      <c r="DH130" s="98"/>
      <c r="DI130" s="98"/>
      <c r="DJ130" s="98"/>
      <c r="DK130" s="98"/>
      <c r="DL130" s="98"/>
      <c r="DM130" s="98"/>
      <c r="DN130" s="98"/>
      <c r="DO130" s="98"/>
      <c r="DP130" s="98"/>
      <c r="DQ130" s="98"/>
      <c r="DR130" s="98"/>
      <c r="DS130" s="98"/>
      <c r="DT130" s="98"/>
      <c r="DU130" s="98"/>
      <c r="DV130" s="98"/>
      <c r="DW130" s="98"/>
      <c r="DX130" s="98"/>
      <c r="DY130" s="98"/>
      <c r="DZ130" s="98"/>
      <c r="EA130" s="98"/>
      <c r="EB130" s="98"/>
      <c r="EC130" s="98"/>
      <c r="ED130" s="98"/>
      <c r="EE130" s="98"/>
      <c r="EF130" s="98"/>
      <c r="EG130" s="98"/>
      <c r="EH130" s="98"/>
      <c r="EI130" s="98"/>
      <c r="EJ130" s="98"/>
      <c r="EK130" s="98"/>
      <c r="EL130" s="98"/>
      <c r="EM130" s="98"/>
      <c r="EN130" s="98"/>
      <c r="EO130" s="98"/>
      <c r="EP130" s="98"/>
      <c r="EQ130" s="98"/>
      <c r="ER130" s="98"/>
      <c r="ES130" s="98"/>
      <c r="ET130" s="98"/>
      <c r="EU130" s="98"/>
      <c r="EV130" s="98"/>
      <c r="EW130" s="98"/>
      <c r="EX130" s="98"/>
      <c r="EY130" s="98"/>
      <c r="EZ130" s="98"/>
      <c r="FA130" s="98"/>
      <c r="FB130" s="98"/>
      <c r="FC130" s="98"/>
      <c r="FD130" s="98"/>
      <c r="FE130" s="98"/>
      <c r="FF130" s="98"/>
      <c r="FG130" s="98"/>
      <c r="FH130" s="98"/>
      <c r="FI130" s="98"/>
      <c r="FJ130" s="98"/>
      <c r="FK130" s="98"/>
      <c r="FL130" s="98"/>
      <c r="FM130" s="98"/>
      <c r="FN130" s="98"/>
      <c r="FO130" s="96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</row>
    <row r="131" spans="3:195" x14ac:dyDescent="0.2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103"/>
      <c r="CM131" s="95"/>
      <c r="CN131" s="95"/>
      <c r="CO131" s="95"/>
      <c r="CP131" s="95"/>
      <c r="CQ131" s="95"/>
      <c r="CR131" s="95"/>
      <c r="CS131" s="98"/>
      <c r="CT131" s="98"/>
      <c r="CU131" s="98"/>
      <c r="CV131" s="98"/>
      <c r="CW131" s="98"/>
      <c r="CX131" s="98"/>
      <c r="CY131" s="98"/>
      <c r="CZ131" s="98"/>
      <c r="DA131" s="98"/>
      <c r="DB131" s="98"/>
      <c r="DC131" s="98"/>
      <c r="DD131" s="98"/>
      <c r="DE131" s="98"/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8"/>
      <c r="DS131" s="98"/>
      <c r="DT131" s="98"/>
      <c r="DU131" s="98"/>
      <c r="DV131" s="98"/>
      <c r="DW131" s="98"/>
      <c r="DX131" s="98"/>
      <c r="DY131" s="98"/>
      <c r="DZ131" s="98"/>
      <c r="EA131" s="98"/>
      <c r="EB131" s="98"/>
      <c r="EC131" s="98"/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8"/>
      <c r="EO131" s="98"/>
      <c r="EP131" s="98"/>
      <c r="EQ131" s="98"/>
      <c r="ER131" s="98"/>
      <c r="ES131" s="98"/>
      <c r="ET131" s="98"/>
      <c r="EU131" s="98"/>
      <c r="EV131" s="98"/>
      <c r="EW131" s="98"/>
      <c r="EX131" s="98"/>
      <c r="EY131" s="98"/>
      <c r="EZ131" s="98"/>
      <c r="FA131" s="98"/>
      <c r="FB131" s="98"/>
      <c r="FC131" s="98"/>
      <c r="FD131" s="98"/>
      <c r="FE131" s="98"/>
      <c r="FF131" s="98"/>
      <c r="FG131" s="98"/>
      <c r="FH131" s="98"/>
      <c r="FI131" s="98"/>
      <c r="FJ131" s="98"/>
      <c r="FK131" s="98"/>
      <c r="FL131" s="98"/>
      <c r="FM131" s="98"/>
      <c r="FN131" s="98"/>
      <c r="FO131" s="96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</row>
    <row r="132" spans="3:195" x14ac:dyDescent="0.2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103"/>
      <c r="CM132" s="95"/>
      <c r="CN132" s="95"/>
      <c r="CO132" s="95"/>
      <c r="CP132" s="95"/>
      <c r="CQ132" s="95"/>
      <c r="CR132" s="95"/>
      <c r="CS132" s="98"/>
      <c r="CT132" s="98"/>
      <c r="CU132" s="98"/>
      <c r="CV132" s="98"/>
      <c r="CW132" s="98"/>
      <c r="CX132" s="98"/>
      <c r="CY132" s="98"/>
      <c r="CZ132" s="98"/>
      <c r="DA132" s="98"/>
      <c r="DB132" s="98"/>
      <c r="DC132" s="98"/>
      <c r="DD132" s="98"/>
      <c r="DE132" s="98"/>
      <c r="DF132" s="98"/>
      <c r="DG132" s="98"/>
      <c r="DH132" s="98"/>
      <c r="DI132" s="98"/>
      <c r="DJ132" s="98"/>
      <c r="DK132" s="98"/>
      <c r="DL132" s="98"/>
      <c r="DM132" s="98"/>
      <c r="DN132" s="98"/>
      <c r="DO132" s="98"/>
      <c r="DP132" s="98"/>
      <c r="DQ132" s="98"/>
      <c r="DR132" s="98"/>
      <c r="DS132" s="98"/>
      <c r="DT132" s="98"/>
      <c r="DU132" s="98"/>
      <c r="DV132" s="98"/>
      <c r="DW132" s="98"/>
      <c r="DX132" s="98"/>
      <c r="DY132" s="98"/>
      <c r="DZ132" s="98"/>
      <c r="EA132" s="98"/>
      <c r="EB132" s="98"/>
      <c r="EC132" s="98"/>
      <c r="ED132" s="98"/>
      <c r="EE132" s="98"/>
      <c r="EF132" s="98"/>
      <c r="EG132" s="98"/>
      <c r="EH132" s="98"/>
      <c r="EI132" s="98"/>
      <c r="EJ132" s="98"/>
      <c r="EK132" s="98"/>
      <c r="EL132" s="98"/>
      <c r="EM132" s="98"/>
      <c r="EN132" s="98"/>
      <c r="EO132" s="98"/>
      <c r="EP132" s="98"/>
      <c r="EQ132" s="98"/>
      <c r="ER132" s="98"/>
      <c r="ES132" s="98"/>
      <c r="ET132" s="98"/>
      <c r="EU132" s="98"/>
      <c r="EV132" s="98"/>
      <c r="EW132" s="98"/>
      <c r="EX132" s="98"/>
      <c r="EY132" s="98"/>
      <c r="EZ132" s="98"/>
      <c r="FA132" s="98"/>
      <c r="FB132" s="98"/>
      <c r="FC132" s="98"/>
      <c r="FD132" s="98"/>
      <c r="FE132" s="98"/>
      <c r="FF132" s="98"/>
      <c r="FG132" s="98"/>
      <c r="FH132" s="98"/>
      <c r="FI132" s="98"/>
      <c r="FJ132" s="98"/>
      <c r="FK132" s="98"/>
      <c r="FL132" s="98"/>
      <c r="FM132" s="98"/>
      <c r="FN132" s="98"/>
      <c r="FO132" s="96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</row>
    <row r="133" spans="3:195" x14ac:dyDescent="0.2"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103"/>
      <c r="CM133" s="95"/>
      <c r="CN133" s="95"/>
      <c r="CO133" s="95"/>
      <c r="CP133" s="95"/>
      <c r="CQ133" s="95"/>
      <c r="CR133" s="95"/>
      <c r="CS133" s="98"/>
      <c r="CT133" s="98"/>
      <c r="CU133" s="98"/>
      <c r="CV133" s="98"/>
      <c r="CW133" s="98"/>
      <c r="CX133" s="98"/>
      <c r="CY133" s="98"/>
      <c r="CZ133" s="98"/>
      <c r="DA133" s="98"/>
      <c r="DB133" s="98"/>
      <c r="DC133" s="98"/>
      <c r="DD133" s="98"/>
      <c r="DE133" s="98"/>
      <c r="DF133" s="98"/>
      <c r="DG133" s="98"/>
      <c r="DH133" s="98"/>
      <c r="DI133" s="98"/>
      <c r="DJ133" s="98"/>
      <c r="DK133" s="98"/>
      <c r="DL133" s="98"/>
      <c r="DM133" s="98"/>
      <c r="DN133" s="98"/>
      <c r="DO133" s="98"/>
      <c r="DP133" s="98"/>
      <c r="DQ133" s="98"/>
      <c r="DR133" s="98"/>
      <c r="DS133" s="98"/>
      <c r="DT133" s="98"/>
      <c r="DU133" s="98"/>
      <c r="DV133" s="98"/>
      <c r="DW133" s="98"/>
      <c r="DX133" s="98"/>
      <c r="DY133" s="98"/>
      <c r="DZ133" s="98"/>
      <c r="EA133" s="98"/>
      <c r="EB133" s="98"/>
      <c r="EC133" s="98"/>
      <c r="ED133" s="98"/>
      <c r="EE133" s="98"/>
      <c r="EF133" s="98"/>
      <c r="EG133" s="98"/>
      <c r="EH133" s="98"/>
      <c r="EI133" s="98"/>
      <c r="EJ133" s="98"/>
      <c r="EK133" s="98"/>
      <c r="EL133" s="98"/>
      <c r="EM133" s="98"/>
      <c r="EN133" s="98"/>
      <c r="EO133" s="98"/>
      <c r="EP133" s="98"/>
      <c r="EQ133" s="98"/>
      <c r="ER133" s="98"/>
      <c r="ES133" s="98"/>
      <c r="ET133" s="98"/>
      <c r="EU133" s="98"/>
      <c r="EV133" s="98"/>
      <c r="EW133" s="98"/>
      <c r="EX133" s="98"/>
      <c r="EY133" s="98"/>
      <c r="EZ133" s="98"/>
      <c r="FA133" s="98"/>
      <c r="FB133" s="98"/>
      <c r="FC133" s="98"/>
      <c r="FD133" s="98"/>
      <c r="FE133" s="98"/>
      <c r="FF133" s="98"/>
      <c r="FG133" s="98"/>
      <c r="FH133" s="98"/>
      <c r="FI133" s="98"/>
      <c r="FJ133" s="98"/>
      <c r="FK133" s="98"/>
      <c r="FL133" s="98"/>
      <c r="FM133" s="98"/>
      <c r="FN133" s="98"/>
      <c r="FO133" s="96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</row>
    <row r="134" spans="3:195" x14ac:dyDescent="0.2"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103"/>
      <c r="CM134" s="95"/>
      <c r="CN134" s="95"/>
      <c r="CO134" s="95"/>
      <c r="CP134" s="95"/>
      <c r="CQ134" s="95"/>
      <c r="CR134" s="95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8"/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8"/>
      <c r="EO134" s="98"/>
      <c r="EP134" s="98"/>
      <c r="EQ134" s="98"/>
      <c r="ER134" s="98"/>
      <c r="ES134" s="98"/>
      <c r="ET134" s="98"/>
      <c r="EU134" s="98"/>
      <c r="EV134" s="98"/>
      <c r="EW134" s="98"/>
      <c r="EX134" s="98"/>
      <c r="EY134" s="98"/>
      <c r="EZ134" s="98"/>
      <c r="FA134" s="98"/>
      <c r="FB134" s="98"/>
      <c r="FC134" s="98"/>
      <c r="FD134" s="98"/>
      <c r="FE134" s="98"/>
      <c r="FF134" s="98"/>
      <c r="FG134" s="98"/>
      <c r="FH134" s="98"/>
      <c r="FI134" s="98"/>
      <c r="FJ134" s="98"/>
      <c r="FK134" s="98"/>
      <c r="FL134" s="98"/>
      <c r="FM134" s="98"/>
      <c r="FN134" s="98"/>
      <c r="FO134" s="96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</row>
    <row r="135" spans="3:195" x14ac:dyDescent="0.2"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8"/>
      <c r="BI135" s="98"/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  <c r="BT135" s="98"/>
      <c r="BU135" s="98"/>
      <c r="BV135" s="98"/>
      <c r="BW135" s="98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103"/>
      <c r="CM135" s="95"/>
      <c r="CN135" s="95"/>
      <c r="CO135" s="95"/>
      <c r="CP135" s="95"/>
      <c r="CQ135" s="95"/>
      <c r="CR135" s="95"/>
      <c r="CS135" s="98"/>
      <c r="CT135" s="98"/>
      <c r="CU135" s="98"/>
      <c r="CV135" s="98"/>
      <c r="CW135" s="98"/>
      <c r="CX135" s="98"/>
      <c r="CY135" s="98"/>
      <c r="CZ135" s="98"/>
      <c r="DA135" s="98"/>
      <c r="DB135" s="98"/>
      <c r="DC135" s="98"/>
      <c r="DD135" s="98"/>
      <c r="DE135" s="98"/>
      <c r="DF135" s="98"/>
      <c r="DG135" s="98"/>
      <c r="DH135" s="98"/>
      <c r="DI135" s="98"/>
      <c r="DJ135" s="98"/>
      <c r="DK135" s="98"/>
      <c r="DL135" s="98"/>
      <c r="DM135" s="98"/>
      <c r="DN135" s="98"/>
      <c r="DO135" s="98"/>
      <c r="DP135" s="98"/>
      <c r="DQ135" s="98"/>
      <c r="DR135" s="98"/>
      <c r="DS135" s="98"/>
      <c r="DT135" s="98"/>
      <c r="DU135" s="98"/>
      <c r="DV135" s="98"/>
      <c r="DW135" s="98"/>
      <c r="DX135" s="98"/>
      <c r="DY135" s="98"/>
      <c r="DZ135" s="98"/>
      <c r="EA135" s="98"/>
      <c r="EB135" s="98"/>
      <c r="EC135" s="98"/>
      <c r="ED135" s="98"/>
      <c r="EE135" s="98"/>
      <c r="EF135" s="98"/>
      <c r="EG135" s="98"/>
      <c r="EH135" s="98"/>
      <c r="EI135" s="98"/>
      <c r="EJ135" s="98"/>
      <c r="EK135" s="98"/>
      <c r="EL135" s="98"/>
      <c r="EM135" s="98"/>
      <c r="EN135" s="98"/>
      <c r="EO135" s="98"/>
      <c r="EP135" s="98"/>
      <c r="EQ135" s="98"/>
      <c r="ER135" s="98"/>
      <c r="ES135" s="98"/>
      <c r="ET135" s="98"/>
      <c r="EU135" s="98"/>
      <c r="EV135" s="98"/>
      <c r="EW135" s="98"/>
      <c r="EX135" s="98"/>
      <c r="EY135" s="98"/>
      <c r="EZ135" s="98"/>
      <c r="FA135" s="98"/>
      <c r="FB135" s="98"/>
      <c r="FC135" s="98"/>
      <c r="FD135" s="98"/>
      <c r="FE135" s="98"/>
      <c r="FF135" s="98"/>
      <c r="FG135" s="98"/>
      <c r="FH135" s="98"/>
      <c r="FI135" s="98"/>
      <c r="FJ135" s="98"/>
      <c r="FK135" s="98"/>
      <c r="FL135" s="98"/>
      <c r="FM135" s="98"/>
      <c r="FN135" s="98"/>
      <c r="FO135" s="96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</row>
    <row r="136" spans="3:195" x14ac:dyDescent="0.2"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BJ136" s="98"/>
      <c r="BK136" s="98"/>
      <c r="BL136" s="98"/>
      <c r="BM136" s="98"/>
      <c r="BN136" s="98"/>
      <c r="BO136" s="98"/>
      <c r="BP136" s="98"/>
      <c r="BQ136" s="98"/>
      <c r="BR136" s="98"/>
      <c r="BS136" s="98"/>
      <c r="BT136" s="98"/>
      <c r="BU136" s="98"/>
      <c r="BV136" s="98"/>
      <c r="BW136" s="98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103"/>
      <c r="CM136" s="95"/>
      <c r="CN136" s="95"/>
      <c r="CO136" s="95"/>
      <c r="CP136" s="95"/>
      <c r="CQ136" s="95"/>
      <c r="CR136" s="95"/>
      <c r="CS136" s="98"/>
      <c r="CT136" s="98"/>
      <c r="CU136" s="98"/>
      <c r="CV136" s="98"/>
      <c r="CW136" s="98"/>
      <c r="CX136" s="98"/>
      <c r="CY136" s="98"/>
      <c r="CZ136" s="98"/>
      <c r="DA136" s="98"/>
      <c r="DB136" s="98"/>
      <c r="DC136" s="98"/>
      <c r="DD136" s="98"/>
      <c r="DE136" s="98"/>
      <c r="DF136" s="98"/>
      <c r="DG136" s="98"/>
      <c r="DH136" s="98"/>
      <c r="DI136" s="98"/>
      <c r="DJ136" s="98"/>
      <c r="DK136" s="98"/>
      <c r="DL136" s="98"/>
      <c r="DM136" s="98"/>
      <c r="DN136" s="98"/>
      <c r="DO136" s="98"/>
      <c r="DP136" s="98"/>
      <c r="DQ136" s="98"/>
      <c r="DR136" s="98"/>
      <c r="DS136" s="98"/>
      <c r="DT136" s="98"/>
      <c r="DU136" s="98"/>
      <c r="DV136" s="98"/>
      <c r="DW136" s="98"/>
      <c r="DX136" s="98"/>
      <c r="DY136" s="98"/>
      <c r="DZ136" s="98"/>
      <c r="EA136" s="98"/>
      <c r="EB136" s="98"/>
      <c r="EC136" s="98"/>
      <c r="ED136" s="98"/>
      <c r="EE136" s="98"/>
      <c r="EF136" s="98"/>
      <c r="EG136" s="98"/>
      <c r="EH136" s="98"/>
      <c r="EI136" s="98"/>
      <c r="EJ136" s="98"/>
      <c r="EK136" s="98"/>
      <c r="EL136" s="98"/>
      <c r="EM136" s="98"/>
      <c r="EN136" s="98"/>
      <c r="EO136" s="98"/>
      <c r="EP136" s="98"/>
      <c r="EQ136" s="98"/>
      <c r="ER136" s="98"/>
      <c r="ES136" s="98"/>
      <c r="ET136" s="98"/>
      <c r="EU136" s="98"/>
      <c r="EV136" s="98"/>
      <c r="EW136" s="98"/>
      <c r="EX136" s="98"/>
      <c r="EY136" s="98"/>
      <c r="EZ136" s="98"/>
      <c r="FA136" s="98"/>
      <c r="FB136" s="98"/>
      <c r="FC136" s="98"/>
      <c r="FD136" s="98"/>
      <c r="FE136" s="98"/>
      <c r="FF136" s="98"/>
      <c r="FG136" s="98"/>
      <c r="FH136" s="98"/>
      <c r="FI136" s="98"/>
      <c r="FJ136" s="98"/>
      <c r="FK136" s="98"/>
      <c r="FL136" s="98"/>
      <c r="FM136" s="98"/>
      <c r="FN136" s="98"/>
      <c r="FO136" s="96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</row>
    <row r="137" spans="3:195" x14ac:dyDescent="0.2"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103"/>
      <c r="CM137" s="95"/>
      <c r="CN137" s="95"/>
      <c r="CO137" s="95"/>
      <c r="CP137" s="95"/>
      <c r="CQ137" s="95"/>
      <c r="CR137" s="95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98"/>
      <c r="DI137" s="98"/>
      <c r="DJ137" s="98"/>
      <c r="DK137" s="98"/>
      <c r="DL137" s="98"/>
      <c r="DM137" s="98"/>
      <c r="DN137" s="98"/>
      <c r="DO137" s="98"/>
      <c r="DP137" s="98"/>
      <c r="DQ137" s="98"/>
      <c r="DR137" s="98"/>
      <c r="DS137" s="98"/>
      <c r="DT137" s="98"/>
      <c r="DU137" s="98"/>
      <c r="DV137" s="98"/>
      <c r="DW137" s="98"/>
      <c r="DX137" s="98"/>
      <c r="DY137" s="98"/>
      <c r="DZ137" s="98"/>
      <c r="EA137" s="98"/>
      <c r="EB137" s="98"/>
      <c r="EC137" s="98"/>
      <c r="ED137" s="98"/>
      <c r="EE137" s="98"/>
      <c r="EF137" s="98"/>
      <c r="EG137" s="98"/>
      <c r="EH137" s="98"/>
      <c r="EI137" s="98"/>
      <c r="EJ137" s="98"/>
      <c r="EK137" s="98"/>
      <c r="EL137" s="98"/>
      <c r="EM137" s="98"/>
      <c r="EN137" s="98"/>
      <c r="EO137" s="98"/>
      <c r="EP137" s="98"/>
      <c r="EQ137" s="98"/>
      <c r="ER137" s="98"/>
      <c r="ES137" s="98"/>
      <c r="ET137" s="98"/>
      <c r="EU137" s="98"/>
      <c r="EV137" s="98"/>
      <c r="EW137" s="98"/>
      <c r="EX137" s="98"/>
      <c r="EY137" s="98"/>
      <c r="EZ137" s="98"/>
      <c r="FA137" s="98"/>
      <c r="FB137" s="98"/>
      <c r="FC137" s="98"/>
      <c r="FD137" s="98"/>
      <c r="FE137" s="98"/>
      <c r="FF137" s="98"/>
      <c r="FG137" s="98"/>
      <c r="FH137" s="98"/>
      <c r="FI137" s="98"/>
      <c r="FJ137" s="98"/>
      <c r="FK137" s="98"/>
      <c r="FL137" s="98"/>
      <c r="FM137" s="98"/>
      <c r="FN137" s="98"/>
      <c r="FO137" s="96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</row>
    <row r="138" spans="3:195" x14ac:dyDescent="0.2"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103"/>
      <c r="CM138" s="95"/>
      <c r="CN138" s="95"/>
      <c r="CO138" s="95"/>
      <c r="CP138" s="95"/>
      <c r="CQ138" s="95"/>
      <c r="CR138" s="95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98"/>
      <c r="DI138" s="98"/>
      <c r="DJ138" s="98"/>
      <c r="DK138" s="98"/>
      <c r="DL138" s="98"/>
      <c r="DM138" s="98"/>
      <c r="DN138" s="98"/>
      <c r="DO138" s="98"/>
      <c r="DP138" s="98"/>
      <c r="DQ138" s="98"/>
      <c r="DR138" s="98"/>
      <c r="DS138" s="98"/>
      <c r="DT138" s="98"/>
      <c r="DU138" s="98"/>
      <c r="DV138" s="98"/>
      <c r="DW138" s="98"/>
      <c r="DX138" s="98"/>
      <c r="DY138" s="98"/>
      <c r="DZ138" s="98"/>
      <c r="EA138" s="98"/>
      <c r="EB138" s="98"/>
      <c r="EC138" s="98"/>
      <c r="ED138" s="98"/>
      <c r="EE138" s="98"/>
      <c r="EF138" s="98"/>
      <c r="EG138" s="98"/>
      <c r="EH138" s="98"/>
      <c r="EI138" s="98"/>
      <c r="EJ138" s="98"/>
      <c r="EK138" s="98"/>
      <c r="EL138" s="98"/>
      <c r="EM138" s="98"/>
      <c r="EN138" s="98"/>
      <c r="EO138" s="98"/>
      <c r="EP138" s="98"/>
      <c r="EQ138" s="98"/>
      <c r="ER138" s="98"/>
      <c r="ES138" s="98"/>
      <c r="ET138" s="98"/>
      <c r="EU138" s="98"/>
      <c r="EV138" s="98"/>
      <c r="EW138" s="98"/>
      <c r="EX138" s="98"/>
      <c r="EY138" s="98"/>
      <c r="EZ138" s="98"/>
      <c r="FA138" s="98"/>
      <c r="FB138" s="98"/>
      <c r="FC138" s="98"/>
      <c r="FD138" s="98"/>
      <c r="FE138" s="98"/>
      <c r="FF138" s="98"/>
      <c r="FG138" s="98"/>
      <c r="FH138" s="98"/>
      <c r="FI138" s="98"/>
      <c r="FJ138" s="98"/>
      <c r="FK138" s="98"/>
      <c r="FL138" s="98"/>
      <c r="FM138" s="98"/>
      <c r="FN138" s="98"/>
      <c r="FO138" s="96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</row>
    <row r="139" spans="3:195" x14ac:dyDescent="0.2"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103"/>
      <c r="CM139" s="95"/>
      <c r="CN139" s="95"/>
      <c r="CO139" s="95"/>
      <c r="CP139" s="95"/>
      <c r="CQ139" s="95"/>
      <c r="CR139" s="95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98"/>
      <c r="DI139" s="98"/>
      <c r="DJ139" s="98"/>
      <c r="DK139" s="98"/>
      <c r="DL139" s="98"/>
      <c r="DM139" s="98"/>
      <c r="DN139" s="98"/>
      <c r="DO139" s="98"/>
      <c r="DP139" s="98"/>
      <c r="DQ139" s="98"/>
      <c r="DR139" s="98"/>
      <c r="DS139" s="98"/>
      <c r="DT139" s="98"/>
      <c r="DU139" s="98"/>
      <c r="DV139" s="98"/>
      <c r="DW139" s="98"/>
      <c r="DX139" s="98"/>
      <c r="DY139" s="98"/>
      <c r="DZ139" s="98"/>
      <c r="EA139" s="98"/>
      <c r="EB139" s="98"/>
      <c r="EC139" s="98"/>
      <c r="ED139" s="98"/>
      <c r="EE139" s="98"/>
      <c r="EF139" s="98"/>
      <c r="EG139" s="98"/>
      <c r="EH139" s="98"/>
      <c r="EI139" s="98"/>
      <c r="EJ139" s="98"/>
      <c r="EK139" s="98"/>
      <c r="EL139" s="98"/>
      <c r="EM139" s="98"/>
      <c r="EN139" s="98"/>
      <c r="EO139" s="98"/>
      <c r="EP139" s="98"/>
      <c r="EQ139" s="98"/>
      <c r="ER139" s="98"/>
      <c r="ES139" s="98"/>
      <c r="ET139" s="98"/>
      <c r="EU139" s="98"/>
      <c r="EV139" s="98"/>
      <c r="EW139" s="98"/>
      <c r="EX139" s="98"/>
      <c r="EY139" s="98"/>
      <c r="EZ139" s="98"/>
      <c r="FA139" s="98"/>
      <c r="FB139" s="98"/>
      <c r="FC139" s="98"/>
      <c r="FD139" s="98"/>
      <c r="FE139" s="98"/>
      <c r="FF139" s="98"/>
      <c r="FG139" s="98"/>
      <c r="FH139" s="98"/>
      <c r="FI139" s="98"/>
      <c r="FJ139" s="98"/>
      <c r="FK139" s="98"/>
      <c r="FL139" s="98"/>
      <c r="FM139" s="98"/>
      <c r="FN139" s="98"/>
      <c r="FO139" s="96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</row>
    <row r="140" spans="3:195" x14ac:dyDescent="0.2"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103"/>
      <c r="CM140" s="95"/>
      <c r="CN140" s="95"/>
      <c r="CO140" s="95"/>
      <c r="CP140" s="95"/>
      <c r="CQ140" s="95"/>
      <c r="CR140" s="95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  <c r="DQ140" s="98"/>
      <c r="DR140" s="98"/>
      <c r="DS140" s="98"/>
      <c r="DT140" s="98"/>
      <c r="DU140" s="98"/>
      <c r="DV140" s="98"/>
      <c r="DW140" s="98"/>
      <c r="DX140" s="98"/>
      <c r="DY140" s="98"/>
      <c r="DZ140" s="98"/>
      <c r="EA140" s="98"/>
      <c r="EB140" s="98"/>
      <c r="EC140" s="98"/>
      <c r="ED140" s="98"/>
      <c r="EE140" s="98"/>
      <c r="EF140" s="98"/>
      <c r="EG140" s="98"/>
      <c r="EH140" s="98"/>
      <c r="EI140" s="98"/>
      <c r="EJ140" s="98"/>
      <c r="EK140" s="98"/>
      <c r="EL140" s="98"/>
      <c r="EM140" s="98"/>
      <c r="EN140" s="98"/>
      <c r="EO140" s="98"/>
      <c r="EP140" s="98"/>
      <c r="EQ140" s="98"/>
      <c r="ER140" s="98"/>
      <c r="ES140" s="98"/>
      <c r="ET140" s="98"/>
      <c r="EU140" s="98"/>
      <c r="EV140" s="98"/>
      <c r="EW140" s="98"/>
      <c r="EX140" s="98"/>
      <c r="EY140" s="98"/>
      <c r="EZ140" s="98"/>
      <c r="FA140" s="98"/>
      <c r="FB140" s="98"/>
      <c r="FC140" s="98"/>
      <c r="FD140" s="98"/>
      <c r="FE140" s="98"/>
      <c r="FF140" s="98"/>
      <c r="FG140" s="98"/>
      <c r="FH140" s="98"/>
      <c r="FI140" s="98"/>
      <c r="FJ140" s="98"/>
      <c r="FK140" s="98"/>
      <c r="FL140" s="98"/>
      <c r="FM140" s="98"/>
      <c r="FN140" s="98"/>
      <c r="FO140" s="96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</row>
    <row r="141" spans="3:195" x14ac:dyDescent="0.2"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103"/>
      <c r="CM141" s="95"/>
      <c r="CN141" s="95"/>
      <c r="CO141" s="95"/>
      <c r="CP141" s="95"/>
      <c r="CQ141" s="95"/>
      <c r="CR141" s="95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  <c r="DQ141" s="98"/>
      <c r="DR141" s="98"/>
      <c r="DS141" s="98"/>
      <c r="DT141" s="98"/>
      <c r="DU141" s="98"/>
      <c r="DV141" s="98"/>
      <c r="DW141" s="98"/>
      <c r="DX141" s="98"/>
      <c r="DY141" s="98"/>
      <c r="DZ141" s="98"/>
      <c r="EA141" s="98"/>
      <c r="EB141" s="98"/>
      <c r="EC141" s="98"/>
      <c r="ED141" s="98"/>
      <c r="EE141" s="98"/>
      <c r="EF141" s="98"/>
      <c r="EG141" s="98"/>
      <c r="EH141" s="98"/>
      <c r="EI141" s="98"/>
      <c r="EJ141" s="98"/>
      <c r="EK141" s="98"/>
      <c r="EL141" s="98"/>
      <c r="EM141" s="98"/>
      <c r="EN141" s="98"/>
      <c r="EO141" s="98"/>
      <c r="EP141" s="98"/>
      <c r="EQ141" s="98"/>
      <c r="ER141" s="98"/>
      <c r="ES141" s="98"/>
      <c r="ET141" s="98"/>
      <c r="EU141" s="98"/>
      <c r="EV141" s="98"/>
      <c r="EW141" s="98"/>
      <c r="EX141" s="98"/>
      <c r="EY141" s="98"/>
      <c r="EZ141" s="98"/>
      <c r="FA141" s="98"/>
      <c r="FB141" s="98"/>
      <c r="FC141" s="98"/>
      <c r="FD141" s="98"/>
      <c r="FE141" s="98"/>
      <c r="FF141" s="98"/>
      <c r="FG141" s="98"/>
      <c r="FH141" s="98"/>
      <c r="FI141" s="98"/>
      <c r="FJ141" s="98"/>
      <c r="FK141" s="98"/>
      <c r="FL141" s="98"/>
      <c r="FM141" s="98"/>
      <c r="FN141" s="98"/>
      <c r="FO141" s="96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</row>
    <row r="142" spans="3:195" x14ac:dyDescent="0.2"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103"/>
      <c r="CM142" s="95"/>
      <c r="CN142" s="95"/>
      <c r="CO142" s="95"/>
      <c r="CP142" s="95"/>
      <c r="CQ142" s="95"/>
      <c r="CR142" s="95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98"/>
      <c r="DI142" s="98"/>
      <c r="DJ142" s="98"/>
      <c r="DK142" s="98"/>
      <c r="DL142" s="98"/>
      <c r="DM142" s="98"/>
      <c r="DN142" s="98"/>
      <c r="DO142" s="98"/>
      <c r="DP142" s="98"/>
      <c r="DQ142" s="98"/>
      <c r="DR142" s="98"/>
      <c r="DS142" s="98"/>
      <c r="DT142" s="98"/>
      <c r="DU142" s="98"/>
      <c r="DV142" s="98"/>
      <c r="DW142" s="98"/>
      <c r="DX142" s="98"/>
      <c r="DY142" s="98"/>
      <c r="DZ142" s="98"/>
      <c r="EA142" s="98"/>
      <c r="EB142" s="98"/>
      <c r="EC142" s="98"/>
      <c r="ED142" s="98"/>
      <c r="EE142" s="98"/>
      <c r="EF142" s="98"/>
      <c r="EG142" s="98"/>
      <c r="EH142" s="98"/>
      <c r="EI142" s="98"/>
      <c r="EJ142" s="98"/>
      <c r="EK142" s="98"/>
      <c r="EL142" s="98"/>
      <c r="EM142" s="98"/>
      <c r="EN142" s="98"/>
      <c r="EO142" s="98"/>
      <c r="EP142" s="98"/>
      <c r="EQ142" s="98"/>
      <c r="ER142" s="98"/>
      <c r="ES142" s="98"/>
      <c r="ET142" s="98"/>
      <c r="EU142" s="98"/>
      <c r="EV142" s="98"/>
      <c r="EW142" s="98"/>
      <c r="EX142" s="98"/>
      <c r="EY142" s="98"/>
      <c r="EZ142" s="98"/>
      <c r="FA142" s="98"/>
      <c r="FB142" s="98"/>
      <c r="FC142" s="98"/>
      <c r="FD142" s="98"/>
      <c r="FE142" s="98"/>
      <c r="FF142" s="98"/>
      <c r="FG142" s="98"/>
      <c r="FH142" s="98"/>
      <c r="FI142" s="98"/>
      <c r="FJ142" s="98"/>
      <c r="FK142" s="98"/>
      <c r="FL142" s="98"/>
      <c r="FM142" s="98"/>
      <c r="FN142" s="98"/>
      <c r="FO142" s="96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</row>
    <row r="143" spans="3:195" x14ac:dyDescent="0.2"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103"/>
      <c r="CM143" s="95"/>
      <c r="CN143" s="95"/>
      <c r="CO143" s="95"/>
      <c r="CP143" s="95"/>
      <c r="CQ143" s="95"/>
      <c r="CR143" s="95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  <c r="FF143" s="98"/>
      <c r="FG143" s="98"/>
      <c r="FH143" s="98"/>
      <c r="FI143" s="98"/>
      <c r="FJ143" s="98"/>
      <c r="FK143" s="98"/>
      <c r="FL143" s="98"/>
      <c r="FM143" s="98"/>
      <c r="FN143" s="98"/>
      <c r="FO143" s="96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</row>
    <row r="144" spans="3:195" x14ac:dyDescent="0.2"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103"/>
      <c r="CM144" s="95"/>
      <c r="CN144" s="95"/>
      <c r="CO144" s="95"/>
      <c r="CP144" s="95"/>
      <c r="CQ144" s="95"/>
      <c r="CR144" s="95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98"/>
      <c r="DI144" s="98"/>
      <c r="DJ144" s="98"/>
      <c r="DK144" s="98"/>
      <c r="DL144" s="98"/>
      <c r="DM144" s="98"/>
      <c r="DN144" s="98"/>
      <c r="DO144" s="98"/>
      <c r="DP144" s="98"/>
      <c r="DQ144" s="98"/>
      <c r="DR144" s="98"/>
      <c r="DS144" s="98"/>
      <c r="DT144" s="98"/>
      <c r="DU144" s="98"/>
      <c r="DV144" s="98"/>
      <c r="DW144" s="98"/>
      <c r="DX144" s="98"/>
      <c r="DY144" s="98"/>
      <c r="DZ144" s="98"/>
      <c r="EA144" s="98"/>
      <c r="EB144" s="98"/>
      <c r="EC144" s="98"/>
      <c r="ED144" s="98"/>
      <c r="EE144" s="98"/>
      <c r="EF144" s="98"/>
      <c r="EG144" s="98"/>
      <c r="EH144" s="98"/>
      <c r="EI144" s="98"/>
      <c r="EJ144" s="98"/>
      <c r="EK144" s="98"/>
      <c r="EL144" s="98"/>
      <c r="EM144" s="98"/>
      <c r="EN144" s="98"/>
      <c r="EO144" s="98"/>
      <c r="EP144" s="98"/>
      <c r="EQ144" s="98"/>
      <c r="ER144" s="98"/>
      <c r="ES144" s="98"/>
      <c r="ET144" s="98"/>
      <c r="EU144" s="98"/>
      <c r="EV144" s="98"/>
      <c r="EW144" s="98"/>
      <c r="EX144" s="98"/>
      <c r="EY144" s="98"/>
      <c r="EZ144" s="98"/>
      <c r="FA144" s="98"/>
      <c r="FB144" s="98"/>
      <c r="FC144" s="98"/>
      <c r="FD144" s="98"/>
      <c r="FE144" s="98"/>
      <c r="FF144" s="98"/>
      <c r="FG144" s="98"/>
      <c r="FH144" s="98"/>
      <c r="FI144" s="98"/>
      <c r="FJ144" s="98"/>
      <c r="FK144" s="98"/>
      <c r="FL144" s="98"/>
      <c r="FM144" s="98"/>
      <c r="FN144" s="98"/>
      <c r="FO144" s="96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</row>
    <row r="145" spans="3:195" x14ac:dyDescent="0.2"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103"/>
      <c r="CM145" s="95"/>
      <c r="CN145" s="95"/>
      <c r="CO145" s="95"/>
      <c r="CP145" s="95"/>
      <c r="CQ145" s="95"/>
      <c r="CR145" s="95"/>
      <c r="CS145" s="98"/>
      <c r="CT145" s="98"/>
      <c r="CU145" s="98"/>
      <c r="CV145" s="98"/>
      <c r="CW145" s="98"/>
      <c r="CX145" s="98"/>
      <c r="CY145" s="98"/>
      <c r="CZ145" s="98"/>
      <c r="DA145" s="98"/>
      <c r="DB145" s="98"/>
      <c r="DC145" s="98"/>
      <c r="DD145" s="98"/>
      <c r="DE145" s="98"/>
      <c r="DF145" s="98"/>
      <c r="DG145" s="98"/>
      <c r="DH145" s="98"/>
      <c r="DI145" s="98"/>
      <c r="DJ145" s="98"/>
      <c r="DK145" s="98"/>
      <c r="DL145" s="98"/>
      <c r="DM145" s="98"/>
      <c r="DN145" s="98"/>
      <c r="DO145" s="98"/>
      <c r="DP145" s="98"/>
      <c r="DQ145" s="98"/>
      <c r="DR145" s="98"/>
      <c r="DS145" s="98"/>
      <c r="DT145" s="98"/>
      <c r="DU145" s="98"/>
      <c r="DV145" s="98"/>
      <c r="DW145" s="98"/>
      <c r="DX145" s="98"/>
      <c r="DY145" s="98"/>
      <c r="DZ145" s="98"/>
      <c r="EA145" s="98"/>
      <c r="EB145" s="98"/>
      <c r="EC145" s="98"/>
      <c r="ED145" s="98"/>
      <c r="EE145" s="98"/>
      <c r="EF145" s="98"/>
      <c r="EG145" s="98"/>
      <c r="EH145" s="98"/>
      <c r="EI145" s="98"/>
      <c r="EJ145" s="98"/>
      <c r="EK145" s="98"/>
      <c r="EL145" s="98"/>
      <c r="EM145" s="98"/>
      <c r="EN145" s="98"/>
      <c r="EO145" s="98"/>
      <c r="EP145" s="98"/>
      <c r="EQ145" s="98"/>
      <c r="ER145" s="98"/>
      <c r="ES145" s="98"/>
      <c r="ET145" s="98"/>
      <c r="EU145" s="98"/>
      <c r="EV145" s="98"/>
      <c r="EW145" s="98"/>
      <c r="EX145" s="98"/>
      <c r="EY145" s="98"/>
      <c r="EZ145" s="98"/>
      <c r="FA145" s="98"/>
      <c r="FB145" s="98"/>
      <c r="FC145" s="98"/>
      <c r="FD145" s="98"/>
      <c r="FE145" s="98"/>
      <c r="FF145" s="98"/>
      <c r="FG145" s="98"/>
      <c r="FH145" s="98"/>
      <c r="FI145" s="98"/>
      <c r="FJ145" s="98"/>
      <c r="FK145" s="98"/>
      <c r="FL145" s="98"/>
      <c r="FM145" s="98"/>
      <c r="FN145" s="98"/>
      <c r="FO145" s="96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</row>
    <row r="146" spans="3:195" x14ac:dyDescent="0.2"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103"/>
      <c r="CM146" s="95"/>
      <c r="CN146" s="95"/>
      <c r="CO146" s="95"/>
      <c r="CP146" s="95"/>
      <c r="CQ146" s="95"/>
      <c r="CR146" s="95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  <c r="DI146" s="98"/>
      <c r="DJ146" s="98"/>
      <c r="DK146" s="98"/>
      <c r="DL146" s="98"/>
      <c r="DM146" s="98"/>
      <c r="DN146" s="98"/>
      <c r="DO146" s="98"/>
      <c r="DP146" s="98"/>
      <c r="DQ146" s="98"/>
      <c r="DR146" s="98"/>
      <c r="DS146" s="98"/>
      <c r="DT146" s="98"/>
      <c r="DU146" s="98"/>
      <c r="DV146" s="98"/>
      <c r="DW146" s="98"/>
      <c r="DX146" s="98"/>
      <c r="DY146" s="98"/>
      <c r="DZ146" s="98"/>
      <c r="EA146" s="98"/>
      <c r="EB146" s="98"/>
      <c r="EC146" s="98"/>
      <c r="ED146" s="98"/>
      <c r="EE146" s="98"/>
      <c r="EF146" s="98"/>
      <c r="EG146" s="98"/>
      <c r="EH146" s="98"/>
      <c r="EI146" s="98"/>
      <c r="EJ146" s="98"/>
      <c r="EK146" s="98"/>
      <c r="EL146" s="98"/>
      <c r="EM146" s="98"/>
      <c r="EN146" s="98"/>
      <c r="EO146" s="98"/>
      <c r="EP146" s="98"/>
      <c r="EQ146" s="98"/>
      <c r="ER146" s="98"/>
      <c r="ES146" s="98"/>
      <c r="ET146" s="98"/>
      <c r="EU146" s="98"/>
      <c r="EV146" s="98"/>
      <c r="EW146" s="98"/>
      <c r="EX146" s="98"/>
      <c r="EY146" s="98"/>
      <c r="EZ146" s="98"/>
      <c r="FA146" s="98"/>
      <c r="FB146" s="98"/>
      <c r="FC146" s="98"/>
      <c r="FD146" s="98"/>
      <c r="FE146" s="98"/>
      <c r="FF146" s="98"/>
      <c r="FG146" s="98"/>
      <c r="FH146" s="98"/>
      <c r="FI146" s="98"/>
      <c r="FJ146" s="98"/>
      <c r="FK146" s="98"/>
      <c r="FL146" s="98"/>
      <c r="FM146" s="98"/>
      <c r="FN146" s="98"/>
      <c r="FO146" s="96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</row>
    <row r="147" spans="3:195" x14ac:dyDescent="0.2"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103"/>
      <c r="CM147" s="95"/>
      <c r="CN147" s="95"/>
      <c r="CO147" s="95"/>
      <c r="CP147" s="95"/>
      <c r="CQ147" s="95"/>
      <c r="CR147" s="95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98"/>
      <c r="DI147" s="98"/>
      <c r="DJ147" s="98"/>
      <c r="DK147" s="98"/>
      <c r="DL147" s="98"/>
      <c r="DM147" s="98"/>
      <c r="DN147" s="98"/>
      <c r="DO147" s="98"/>
      <c r="DP147" s="98"/>
      <c r="DQ147" s="98"/>
      <c r="DR147" s="98"/>
      <c r="DS147" s="98"/>
      <c r="DT147" s="98"/>
      <c r="DU147" s="98"/>
      <c r="DV147" s="98"/>
      <c r="DW147" s="98"/>
      <c r="DX147" s="98"/>
      <c r="DY147" s="98"/>
      <c r="DZ147" s="98"/>
      <c r="EA147" s="98"/>
      <c r="EB147" s="98"/>
      <c r="EC147" s="98"/>
      <c r="ED147" s="98"/>
      <c r="EE147" s="98"/>
      <c r="EF147" s="98"/>
      <c r="EG147" s="98"/>
      <c r="EH147" s="98"/>
      <c r="EI147" s="98"/>
      <c r="EJ147" s="98"/>
      <c r="EK147" s="98"/>
      <c r="EL147" s="98"/>
      <c r="EM147" s="98"/>
      <c r="EN147" s="98"/>
      <c r="EO147" s="98"/>
      <c r="EP147" s="98"/>
      <c r="EQ147" s="98"/>
      <c r="ER147" s="98"/>
      <c r="ES147" s="98"/>
      <c r="ET147" s="98"/>
      <c r="EU147" s="98"/>
      <c r="EV147" s="98"/>
      <c r="EW147" s="98"/>
      <c r="EX147" s="98"/>
      <c r="EY147" s="98"/>
      <c r="EZ147" s="98"/>
      <c r="FA147" s="98"/>
      <c r="FB147" s="98"/>
      <c r="FC147" s="98"/>
      <c r="FD147" s="98"/>
      <c r="FE147" s="98"/>
      <c r="FF147" s="98"/>
      <c r="FG147" s="98"/>
      <c r="FH147" s="98"/>
      <c r="FI147" s="98"/>
      <c r="FJ147" s="98"/>
      <c r="FK147" s="98"/>
      <c r="FL147" s="98"/>
      <c r="FM147" s="98"/>
      <c r="FN147" s="98"/>
      <c r="FO147" s="96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</row>
    <row r="148" spans="3:195" x14ac:dyDescent="0.2"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103"/>
      <c r="CM148" s="95"/>
      <c r="CN148" s="95"/>
      <c r="CO148" s="95"/>
      <c r="CP148" s="95"/>
      <c r="CQ148" s="95"/>
      <c r="CR148" s="95"/>
      <c r="CS148" s="98"/>
      <c r="CT148" s="98"/>
      <c r="CU148" s="98"/>
      <c r="CV148" s="98"/>
      <c r="CW148" s="98"/>
      <c r="CX148" s="98"/>
      <c r="CY148" s="98"/>
      <c r="CZ148" s="98"/>
      <c r="DA148" s="98"/>
      <c r="DB148" s="98"/>
      <c r="DC148" s="98"/>
      <c r="DD148" s="98"/>
      <c r="DE148" s="98"/>
      <c r="DF148" s="98"/>
      <c r="DG148" s="98"/>
      <c r="DH148" s="98"/>
      <c r="DI148" s="98"/>
      <c r="DJ148" s="98"/>
      <c r="DK148" s="98"/>
      <c r="DL148" s="98"/>
      <c r="DM148" s="98"/>
      <c r="DN148" s="98"/>
      <c r="DO148" s="98"/>
      <c r="DP148" s="98"/>
      <c r="DQ148" s="98"/>
      <c r="DR148" s="98"/>
      <c r="DS148" s="98"/>
      <c r="DT148" s="98"/>
      <c r="DU148" s="98"/>
      <c r="DV148" s="98"/>
      <c r="DW148" s="98"/>
      <c r="DX148" s="98"/>
      <c r="DY148" s="98"/>
      <c r="DZ148" s="98"/>
      <c r="EA148" s="98"/>
      <c r="EB148" s="98"/>
      <c r="EC148" s="98"/>
      <c r="ED148" s="98"/>
      <c r="EE148" s="98"/>
      <c r="EF148" s="98"/>
      <c r="EG148" s="98"/>
      <c r="EH148" s="98"/>
      <c r="EI148" s="98"/>
      <c r="EJ148" s="98"/>
      <c r="EK148" s="98"/>
      <c r="EL148" s="98"/>
      <c r="EM148" s="98"/>
      <c r="EN148" s="98"/>
      <c r="EO148" s="98"/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8"/>
      <c r="FF148" s="98"/>
      <c r="FG148" s="98"/>
      <c r="FH148" s="98"/>
      <c r="FI148" s="98"/>
      <c r="FJ148" s="98"/>
      <c r="FK148" s="98"/>
      <c r="FL148" s="98"/>
      <c r="FM148" s="98"/>
      <c r="FN148" s="98"/>
      <c r="FO148" s="96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</row>
    <row r="149" spans="3:195" x14ac:dyDescent="0.2"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103"/>
      <c r="CM149" s="95"/>
      <c r="CN149" s="95"/>
      <c r="CO149" s="95"/>
      <c r="CP149" s="95"/>
      <c r="CQ149" s="95"/>
      <c r="CR149" s="95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  <c r="DQ149" s="98"/>
      <c r="DR149" s="98"/>
      <c r="DS149" s="98"/>
      <c r="DT149" s="98"/>
      <c r="DU149" s="98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98"/>
      <c r="FI149" s="98"/>
      <c r="FJ149" s="98"/>
      <c r="FK149" s="98"/>
      <c r="FL149" s="98"/>
      <c r="FM149" s="98"/>
      <c r="FN149" s="98"/>
      <c r="FO149" s="96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</row>
    <row r="150" spans="3:195" x14ac:dyDescent="0.2"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103"/>
      <c r="CM150" s="95"/>
      <c r="CN150" s="95"/>
      <c r="CO150" s="95"/>
      <c r="CP150" s="95"/>
      <c r="CQ150" s="95"/>
      <c r="CR150" s="95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8"/>
      <c r="EO150" s="98"/>
      <c r="EP150" s="98"/>
      <c r="EQ150" s="98"/>
      <c r="ER150" s="98"/>
      <c r="ES150" s="98"/>
      <c r="ET150" s="98"/>
      <c r="EU150" s="98"/>
      <c r="EV150" s="98"/>
      <c r="EW150" s="98"/>
      <c r="EX150" s="98"/>
      <c r="EY150" s="98"/>
      <c r="EZ150" s="98"/>
      <c r="FA150" s="98"/>
      <c r="FB150" s="98"/>
      <c r="FC150" s="98"/>
      <c r="FD150" s="98"/>
      <c r="FE150" s="98"/>
      <c r="FF150" s="98"/>
      <c r="FG150" s="98"/>
      <c r="FH150" s="98"/>
      <c r="FI150" s="98"/>
      <c r="FJ150" s="98"/>
      <c r="FK150" s="98"/>
      <c r="FL150" s="98"/>
      <c r="FM150" s="98"/>
      <c r="FN150" s="98"/>
      <c r="FO150" s="96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</row>
    <row r="151" spans="3:195" x14ac:dyDescent="0.2"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103"/>
      <c r="CM151" s="95"/>
      <c r="CN151" s="95"/>
      <c r="CO151" s="95"/>
      <c r="CP151" s="95"/>
      <c r="CQ151" s="95"/>
      <c r="CR151" s="95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8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98"/>
      <c r="FI151" s="98"/>
      <c r="FJ151" s="98"/>
      <c r="FK151" s="98"/>
      <c r="FL151" s="98"/>
      <c r="FM151" s="98"/>
      <c r="FN151" s="98"/>
      <c r="FO151" s="96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</row>
    <row r="152" spans="3:195" x14ac:dyDescent="0.2"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  <c r="BG152" s="98"/>
      <c r="BH152" s="98"/>
      <c r="BI152" s="98"/>
      <c r="BJ152" s="98"/>
      <c r="BK152" s="98"/>
      <c r="BL152" s="98"/>
      <c r="BM152" s="98"/>
      <c r="BN152" s="98"/>
      <c r="BO152" s="98"/>
      <c r="BP152" s="98"/>
      <c r="BQ152" s="98"/>
      <c r="BR152" s="98"/>
      <c r="BS152" s="98"/>
      <c r="BT152" s="98"/>
      <c r="BU152" s="98"/>
      <c r="BV152" s="98"/>
      <c r="BW152" s="98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103"/>
      <c r="CM152" s="95"/>
      <c r="CN152" s="95"/>
      <c r="CO152" s="95"/>
      <c r="CP152" s="95"/>
      <c r="CQ152" s="95"/>
      <c r="CR152" s="95"/>
      <c r="CS152" s="98"/>
      <c r="CT152" s="98"/>
      <c r="CU152" s="98"/>
      <c r="CV152" s="98"/>
      <c r="CW152" s="98"/>
      <c r="CX152" s="98"/>
      <c r="CY152" s="98"/>
      <c r="CZ152" s="98"/>
      <c r="DA152" s="98"/>
      <c r="DB152" s="98"/>
      <c r="DC152" s="98"/>
      <c r="DD152" s="98"/>
      <c r="DE152" s="98"/>
      <c r="DF152" s="98"/>
      <c r="DG152" s="98"/>
      <c r="DH152" s="98"/>
      <c r="DI152" s="98"/>
      <c r="DJ152" s="98"/>
      <c r="DK152" s="98"/>
      <c r="DL152" s="98"/>
      <c r="DM152" s="98"/>
      <c r="DN152" s="98"/>
      <c r="DO152" s="98"/>
      <c r="DP152" s="98"/>
      <c r="DQ152" s="98"/>
      <c r="DR152" s="98"/>
      <c r="DS152" s="98"/>
      <c r="DT152" s="98"/>
      <c r="DU152" s="98"/>
      <c r="DV152" s="98"/>
      <c r="DW152" s="98"/>
      <c r="DX152" s="98"/>
      <c r="DY152" s="98"/>
      <c r="DZ152" s="98"/>
      <c r="EA152" s="98"/>
      <c r="EB152" s="98"/>
      <c r="EC152" s="98"/>
      <c r="ED152" s="98"/>
      <c r="EE152" s="98"/>
      <c r="EF152" s="98"/>
      <c r="EG152" s="98"/>
      <c r="EH152" s="98"/>
      <c r="EI152" s="98"/>
      <c r="EJ152" s="98"/>
      <c r="EK152" s="98"/>
      <c r="EL152" s="98"/>
      <c r="EM152" s="98"/>
      <c r="EN152" s="98"/>
      <c r="EO152" s="98"/>
      <c r="EP152" s="98"/>
      <c r="EQ152" s="98"/>
      <c r="ER152" s="98"/>
      <c r="ES152" s="98"/>
      <c r="ET152" s="98"/>
      <c r="EU152" s="98"/>
      <c r="EV152" s="98"/>
      <c r="EW152" s="98"/>
      <c r="EX152" s="98"/>
      <c r="EY152" s="98"/>
      <c r="EZ152" s="98"/>
      <c r="FA152" s="98"/>
      <c r="FB152" s="98"/>
      <c r="FC152" s="98"/>
      <c r="FD152" s="98"/>
      <c r="FE152" s="98"/>
      <c r="FF152" s="98"/>
      <c r="FG152" s="98"/>
      <c r="FH152" s="98"/>
      <c r="FI152" s="98"/>
      <c r="FJ152" s="98"/>
      <c r="FK152" s="98"/>
      <c r="FL152" s="98"/>
      <c r="FM152" s="98"/>
      <c r="FN152" s="98"/>
      <c r="FO152" s="96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</row>
    <row r="153" spans="3:195" x14ac:dyDescent="0.2"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103"/>
      <c r="CM153" s="95"/>
      <c r="CN153" s="95"/>
      <c r="CO153" s="95"/>
      <c r="CP153" s="95"/>
      <c r="CQ153" s="95"/>
      <c r="CR153" s="95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  <c r="DQ153" s="98"/>
      <c r="DR153" s="98"/>
      <c r="DS153" s="98"/>
      <c r="DT153" s="98"/>
      <c r="DU153" s="98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8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  <c r="FF153" s="98"/>
      <c r="FG153" s="98"/>
      <c r="FH153" s="98"/>
      <c r="FI153" s="98"/>
      <c r="FJ153" s="98"/>
      <c r="FK153" s="98"/>
      <c r="FL153" s="98"/>
      <c r="FM153" s="98"/>
      <c r="FN153" s="98"/>
      <c r="FO153" s="96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</row>
    <row r="154" spans="3:195" x14ac:dyDescent="0.2"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103"/>
      <c r="CM154" s="95"/>
      <c r="CN154" s="95"/>
      <c r="CO154" s="95"/>
      <c r="CP154" s="95"/>
      <c r="CQ154" s="95"/>
      <c r="CR154" s="95"/>
      <c r="CS154" s="98"/>
      <c r="CT154" s="98"/>
      <c r="CU154" s="98"/>
      <c r="CV154" s="98"/>
      <c r="CW154" s="98"/>
      <c r="CX154" s="98"/>
      <c r="CY154" s="98"/>
      <c r="CZ154" s="98"/>
      <c r="DA154" s="98"/>
      <c r="DB154" s="98"/>
      <c r="DC154" s="98"/>
      <c r="DD154" s="98"/>
      <c r="DE154" s="98"/>
      <c r="DF154" s="98"/>
      <c r="DG154" s="98"/>
      <c r="DH154" s="98"/>
      <c r="DI154" s="98"/>
      <c r="DJ154" s="98"/>
      <c r="DK154" s="98"/>
      <c r="DL154" s="98"/>
      <c r="DM154" s="98"/>
      <c r="DN154" s="98"/>
      <c r="DO154" s="98"/>
      <c r="DP154" s="98"/>
      <c r="DQ154" s="98"/>
      <c r="DR154" s="98"/>
      <c r="DS154" s="98"/>
      <c r="DT154" s="98"/>
      <c r="DU154" s="98"/>
      <c r="DV154" s="98"/>
      <c r="DW154" s="98"/>
      <c r="DX154" s="98"/>
      <c r="DY154" s="98"/>
      <c r="DZ154" s="98"/>
      <c r="EA154" s="98"/>
      <c r="EB154" s="98"/>
      <c r="EC154" s="98"/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8"/>
      <c r="EO154" s="98"/>
      <c r="EP154" s="98"/>
      <c r="EQ154" s="98"/>
      <c r="ER154" s="98"/>
      <c r="ES154" s="98"/>
      <c r="ET154" s="98"/>
      <c r="EU154" s="98"/>
      <c r="EV154" s="98"/>
      <c r="EW154" s="98"/>
      <c r="EX154" s="98"/>
      <c r="EY154" s="98"/>
      <c r="EZ154" s="98"/>
      <c r="FA154" s="98"/>
      <c r="FB154" s="98"/>
      <c r="FC154" s="98"/>
      <c r="FD154" s="98"/>
      <c r="FE154" s="98"/>
      <c r="FF154" s="98"/>
      <c r="FG154" s="98"/>
      <c r="FH154" s="98"/>
      <c r="FI154" s="98"/>
      <c r="FJ154" s="98"/>
      <c r="FK154" s="98"/>
      <c r="FL154" s="98"/>
      <c r="FM154" s="98"/>
      <c r="FN154" s="98"/>
      <c r="FO154" s="96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</row>
    <row r="155" spans="3:195" x14ac:dyDescent="0.2"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5"/>
      <c r="BY155" s="105"/>
      <c r="BZ155" s="105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6"/>
      <c r="CM155" s="105"/>
      <c r="CN155" s="105"/>
      <c r="CO155" s="105"/>
      <c r="CP155" s="105"/>
      <c r="CQ155" s="105"/>
      <c r="CR155" s="105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104"/>
      <c r="DM155" s="104"/>
      <c r="DN155" s="104"/>
      <c r="DO155" s="104"/>
      <c r="DP155" s="104"/>
      <c r="DQ155" s="104"/>
      <c r="DR155" s="104"/>
      <c r="DS155" s="104"/>
      <c r="DT155" s="104"/>
      <c r="DU155" s="104"/>
      <c r="DV155" s="104"/>
      <c r="DW155" s="104"/>
      <c r="DX155" s="104"/>
      <c r="DY155" s="104"/>
      <c r="DZ155" s="104"/>
      <c r="EA155" s="104"/>
      <c r="EB155" s="104"/>
      <c r="EC155" s="104"/>
      <c r="ED155" s="104"/>
      <c r="EE155" s="104"/>
      <c r="EF155" s="104"/>
      <c r="EG155" s="104"/>
      <c r="EH155" s="104"/>
      <c r="EI155" s="104"/>
      <c r="EJ155" s="104"/>
      <c r="EK155" s="104"/>
      <c r="EL155" s="104"/>
      <c r="EM155" s="104"/>
      <c r="EN155" s="104"/>
      <c r="EO155" s="104"/>
      <c r="EP155" s="104"/>
      <c r="EQ155" s="104"/>
      <c r="ER155" s="104"/>
      <c r="ES155" s="104"/>
      <c r="ET155" s="104"/>
      <c r="EU155" s="104"/>
      <c r="EV155" s="104"/>
      <c r="EW155" s="104"/>
      <c r="EX155" s="104"/>
      <c r="EY155" s="104"/>
      <c r="EZ155" s="104"/>
      <c r="FA155" s="104"/>
      <c r="FB155" s="104"/>
      <c r="FC155" s="104"/>
      <c r="FD155" s="104"/>
      <c r="FE155" s="104"/>
      <c r="FF155" s="104"/>
      <c r="FG155" s="104"/>
      <c r="FH155" s="98"/>
      <c r="FI155" s="98"/>
      <c r="FJ155" s="98"/>
      <c r="FK155" s="98"/>
      <c r="FL155" s="98"/>
      <c r="FM155" s="98"/>
      <c r="FN155" s="98"/>
      <c r="FO155" s="96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</row>
    <row r="156" spans="3:195" x14ac:dyDescent="0.2"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BN156" s="104"/>
      <c r="BO156" s="104"/>
      <c r="BP156" s="104"/>
      <c r="BQ156" s="104"/>
      <c r="BR156" s="104"/>
      <c r="BS156" s="104"/>
      <c r="BT156" s="104"/>
      <c r="BU156" s="104"/>
      <c r="BV156" s="104"/>
      <c r="BW156" s="104"/>
      <c r="BX156" s="105"/>
      <c r="BY156" s="105"/>
      <c r="BZ156" s="105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6"/>
      <c r="CM156" s="105"/>
      <c r="CN156" s="105"/>
      <c r="CO156" s="105"/>
      <c r="CP156" s="105"/>
      <c r="CQ156" s="105"/>
      <c r="CR156" s="105"/>
      <c r="CS156" s="104"/>
      <c r="CT156" s="104"/>
      <c r="CU156" s="104"/>
      <c r="CV156" s="104"/>
      <c r="CW156" s="104"/>
      <c r="CX156" s="104"/>
      <c r="CY156" s="104"/>
      <c r="CZ156" s="104"/>
      <c r="DA156" s="104"/>
      <c r="DB156" s="104"/>
      <c r="DC156" s="104"/>
      <c r="DD156" s="104"/>
      <c r="DE156" s="104"/>
      <c r="DF156" s="104"/>
      <c r="DG156" s="104"/>
      <c r="DH156" s="104"/>
      <c r="DI156" s="104"/>
      <c r="DJ156" s="104"/>
      <c r="DK156" s="104"/>
      <c r="DL156" s="104"/>
      <c r="DM156" s="104"/>
      <c r="DN156" s="104"/>
      <c r="DO156" s="104"/>
      <c r="DP156" s="104"/>
      <c r="DQ156" s="104"/>
      <c r="DR156" s="104"/>
      <c r="DS156" s="104"/>
      <c r="DT156" s="104"/>
      <c r="DU156" s="104"/>
      <c r="DV156" s="104"/>
      <c r="DW156" s="104"/>
      <c r="DX156" s="104"/>
      <c r="DY156" s="104"/>
      <c r="DZ156" s="104"/>
      <c r="EA156" s="104"/>
      <c r="EB156" s="104"/>
      <c r="EC156" s="104"/>
      <c r="ED156" s="104"/>
      <c r="EE156" s="104"/>
      <c r="EF156" s="104"/>
      <c r="EG156" s="104"/>
      <c r="EH156" s="104"/>
      <c r="EI156" s="104"/>
      <c r="EJ156" s="104"/>
      <c r="EK156" s="104"/>
      <c r="EL156" s="104"/>
      <c r="EM156" s="104"/>
      <c r="EN156" s="104"/>
      <c r="EO156" s="104"/>
      <c r="EP156" s="104"/>
      <c r="EQ156" s="104"/>
      <c r="ER156" s="104"/>
      <c r="ES156" s="104"/>
      <c r="ET156" s="104"/>
      <c r="EU156" s="104"/>
      <c r="EV156" s="104"/>
      <c r="EW156" s="104"/>
      <c r="EX156" s="104"/>
      <c r="EY156" s="104"/>
      <c r="EZ156" s="104"/>
      <c r="FA156" s="104"/>
      <c r="FB156" s="104"/>
      <c r="FC156" s="104"/>
      <c r="FD156" s="104"/>
      <c r="FE156" s="104"/>
      <c r="FF156" s="104"/>
      <c r="FG156" s="104"/>
      <c r="FH156" s="104"/>
      <c r="FI156" s="104"/>
      <c r="FJ156" s="104"/>
      <c r="FK156" s="104"/>
      <c r="FL156" s="104"/>
      <c r="FM156" s="104"/>
      <c r="FN156" s="104"/>
    </row>
    <row r="157" spans="3:195" x14ac:dyDescent="0.2"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BN157" s="104"/>
      <c r="BO157" s="104"/>
      <c r="BP157" s="104"/>
      <c r="BQ157" s="104"/>
      <c r="BR157" s="104"/>
      <c r="BS157" s="104"/>
      <c r="BT157" s="104"/>
      <c r="BU157" s="104"/>
      <c r="BV157" s="104"/>
      <c r="BW157" s="104"/>
      <c r="BX157" s="105"/>
      <c r="BY157" s="105"/>
      <c r="BZ157" s="105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6"/>
      <c r="CM157" s="105"/>
      <c r="CN157" s="105"/>
      <c r="CO157" s="105"/>
      <c r="CP157" s="105"/>
      <c r="CQ157" s="105"/>
      <c r="CR157" s="105"/>
      <c r="CS157" s="104"/>
      <c r="CT157" s="104"/>
      <c r="CU157" s="104"/>
      <c r="CV157" s="104"/>
      <c r="CW157" s="104"/>
      <c r="CX157" s="104"/>
      <c r="CY157" s="104"/>
      <c r="CZ157" s="104"/>
      <c r="DA157" s="104"/>
      <c r="DB157" s="104"/>
      <c r="DC157" s="104"/>
      <c r="DD157" s="104"/>
      <c r="DE157" s="104"/>
      <c r="DF157" s="104"/>
      <c r="DG157" s="104"/>
      <c r="DH157" s="104"/>
      <c r="DI157" s="104"/>
      <c r="DJ157" s="104"/>
      <c r="DK157" s="104"/>
      <c r="DL157" s="104"/>
      <c r="DM157" s="104"/>
      <c r="DN157" s="104"/>
      <c r="DO157" s="104"/>
      <c r="DP157" s="104"/>
      <c r="DQ157" s="104"/>
      <c r="DR157" s="104"/>
      <c r="DS157" s="104"/>
      <c r="DT157" s="104"/>
      <c r="DU157" s="104"/>
      <c r="DV157" s="104"/>
      <c r="DW157" s="104"/>
      <c r="DX157" s="104"/>
      <c r="DY157" s="104"/>
      <c r="DZ157" s="104"/>
      <c r="EA157" s="104"/>
      <c r="EB157" s="104"/>
      <c r="EC157" s="104"/>
      <c r="ED157" s="104"/>
      <c r="EE157" s="104"/>
      <c r="EF157" s="104"/>
      <c r="EG157" s="104"/>
      <c r="EH157" s="104"/>
      <c r="EI157" s="104"/>
      <c r="EJ157" s="104"/>
      <c r="EK157" s="104"/>
      <c r="EL157" s="104"/>
      <c r="EM157" s="104"/>
      <c r="EN157" s="104"/>
      <c r="EO157" s="104"/>
      <c r="EP157" s="104"/>
      <c r="EQ157" s="104"/>
      <c r="ER157" s="104"/>
      <c r="ES157" s="104"/>
      <c r="ET157" s="104"/>
      <c r="EU157" s="104"/>
      <c r="EV157" s="104"/>
      <c r="EW157" s="104"/>
      <c r="EX157" s="104"/>
      <c r="EY157" s="104"/>
      <c r="EZ157" s="104"/>
      <c r="FA157" s="104"/>
      <c r="FB157" s="104"/>
      <c r="FC157" s="104"/>
      <c r="FD157" s="104"/>
      <c r="FE157" s="104"/>
      <c r="FF157" s="104"/>
      <c r="FG157" s="104"/>
      <c r="FH157" s="104"/>
      <c r="FI157" s="104"/>
      <c r="FJ157" s="104"/>
      <c r="FK157" s="104"/>
      <c r="FL157" s="104"/>
      <c r="FM157" s="104"/>
      <c r="FN157" s="104"/>
    </row>
    <row r="158" spans="3:195" x14ac:dyDescent="0.2"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BN158" s="104"/>
      <c r="BO158" s="104"/>
      <c r="BP158" s="104"/>
      <c r="BQ158" s="104"/>
      <c r="BR158" s="104"/>
      <c r="BS158" s="104"/>
      <c r="BT158" s="104"/>
      <c r="BU158" s="104"/>
      <c r="BV158" s="104"/>
      <c r="BW158" s="104"/>
      <c r="BX158" s="105"/>
      <c r="BY158" s="105"/>
      <c r="BZ158" s="105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6"/>
      <c r="CM158" s="105"/>
      <c r="CN158" s="105"/>
      <c r="CO158" s="105"/>
      <c r="CP158" s="105"/>
      <c r="CQ158" s="105"/>
      <c r="CR158" s="105"/>
      <c r="CS158" s="104"/>
      <c r="CT158" s="104"/>
      <c r="CU158" s="104"/>
      <c r="CV158" s="104"/>
      <c r="CW158" s="104"/>
      <c r="CX158" s="104"/>
      <c r="CY158" s="104"/>
      <c r="CZ158" s="104"/>
      <c r="DA158" s="104"/>
      <c r="DB158" s="104"/>
      <c r="DC158" s="104"/>
      <c r="DD158" s="104"/>
      <c r="DE158" s="104"/>
      <c r="DF158" s="104"/>
      <c r="DG158" s="104"/>
      <c r="DH158" s="104"/>
      <c r="DI158" s="104"/>
      <c r="DJ158" s="104"/>
      <c r="DK158" s="104"/>
      <c r="DL158" s="104"/>
      <c r="DM158" s="104"/>
      <c r="DN158" s="104"/>
      <c r="DO158" s="104"/>
      <c r="DP158" s="104"/>
      <c r="DQ158" s="104"/>
      <c r="DR158" s="104"/>
      <c r="DS158" s="104"/>
      <c r="DT158" s="104"/>
      <c r="DU158" s="104"/>
      <c r="DV158" s="104"/>
      <c r="DW158" s="104"/>
      <c r="DX158" s="104"/>
      <c r="DY158" s="104"/>
      <c r="DZ158" s="104"/>
      <c r="EA158" s="104"/>
      <c r="EB158" s="104"/>
      <c r="EC158" s="104"/>
      <c r="ED158" s="104"/>
      <c r="EE158" s="104"/>
      <c r="EF158" s="104"/>
      <c r="EG158" s="104"/>
      <c r="EH158" s="104"/>
      <c r="EI158" s="104"/>
      <c r="EJ158" s="104"/>
      <c r="EK158" s="104"/>
      <c r="EL158" s="104"/>
      <c r="EM158" s="104"/>
      <c r="EN158" s="104"/>
      <c r="EO158" s="104"/>
      <c r="EP158" s="104"/>
      <c r="EQ158" s="104"/>
      <c r="ER158" s="104"/>
      <c r="ES158" s="104"/>
      <c r="ET158" s="104"/>
      <c r="EU158" s="104"/>
      <c r="EV158" s="104"/>
      <c r="EW158" s="104"/>
      <c r="EX158" s="104"/>
      <c r="EY158" s="104"/>
      <c r="EZ158" s="104"/>
      <c r="FA158" s="104"/>
      <c r="FB158" s="104"/>
      <c r="FC158" s="104"/>
      <c r="FD158" s="104"/>
      <c r="FE158" s="104"/>
      <c r="FF158" s="104"/>
      <c r="FG158" s="104"/>
      <c r="FH158" s="104"/>
      <c r="FI158" s="104"/>
      <c r="FJ158" s="104"/>
      <c r="FK158" s="104"/>
      <c r="FL158" s="104"/>
      <c r="FM158" s="104"/>
      <c r="FN158" s="104"/>
    </row>
    <row r="159" spans="3:195" x14ac:dyDescent="0.2"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BN159" s="104"/>
      <c r="BO159" s="104"/>
      <c r="BP159" s="104"/>
      <c r="BQ159" s="104"/>
      <c r="BR159" s="104"/>
      <c r="BS159" s="104"/>
      <c r="BT159" s="104"/>
      <c r="BU159" s="104"/>
      <c r="BV159" s="104"/>
      <c r="BW159" s="104"/>
      <c r="BX159" s="105"/>
      <c r="BY159" s="105"/>
      <c r="BZ159" s="105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6"/>
      <c r="CM159" s="105"/>
      <c r="CN159" s="105"/>
      <c r="CO159" s="105"/>
      <c r="CP159" s="105"/>
      <c r="CQ159" s="105"/>
      <c r="CR159" s="105"/>
      <c r="CS159" s="104"/>
      <c r="CT159" s="104"/>
      <c r="CU159" s="104"/>
      <c r="CV159" s="104"/>
      <c r="CW159" s="104"/>
      <c r="CX159" s="104"/>
      <c r="CY159" s="104"/>
      <c r="CZ159" s="104"/>
      <c r="DA159" s="104"/>
      <c r="DB159" s="104"/>
      <c r="DC159" s="104"/>
      <c r="DD159" s="104"/>
      <c r="DE159" s="104"/>
      <c r="DF159" s="104"/>
      <c r="DG159" s="104"/>
      <c r="DH159" s="104"/>
      <c r="DI159" s="104"/>
      <c r="DJ159" s="104"/>
      <c r="DK159" s="104"/>
      <c r="DL159" s="104"/>
      <c r="DM159" s="104"/>
      <c r="DN159" s="104"/>
      <c r="DO159" s="104"/>
      <c r="DP159" s="104"/>
      <c r="DQ159" s="104"/>
      <c r="DR159" s="104"/>
      <c r="DS159" s="104"/>
      <c r="DT159" s="104"/>
      <c r="DU159" s="104"/>
      <c r="DV159" s="104"/>
      <c r="DW159" s="104"/>
      <c r="DX159" s="104"/>
      <c r="DY159" s="104"/>
      <c r="DZ159" s="104"/>
      <c r="EA159" s="104"/>
      <c r="EB159" s="104"/>
      <c r="EC159" s="104"/>
      <c r="ED159" s="104"/>
      <c r="EE159" s="104"/>
      <c r="EF159" s="104"/>
      <c r="EG159" s="104"/>
      <c r="EH159" s="104"/>
      <c r="EI159" s="104"/>
      <c r="EJ159" s="104"/>
      <c r="EK159" s="104"/>
      <c r="EL159" s="104"/>
      <c r="EM159" s="104"/>
      <c r="EN159" s="104"/>
      <c r="EO159" s="104"/>
      <c r="EP159" s="104"/>
      <c r="EQ159" s="104"/>
      <c r="ER159" s="104"/>
      <c r="ES159" s="104"/>
      <c r="ET159" s="104"/>
      <c r="EU159" s="104"/>
      <c r="EV159" s="104"/>
      <c r="EW159" s="104"/>
      <c r="EX159" s="104"/>
      <c r="EY159" s="104"/>
      <c r="EZ159" s="104"/>
      <c r="FA159" s="104"/>
      <c r="FB159" s="104"/>
      <c r="FC159" s="104"/>
      <c r="FD159" s="104"/>
      <c r="FE159" s="104"/>
      <c r="FF159" s="104"/>
      <c r="FG159" s="104"/>
      <c r="FH159" s="104"/>
      <c r="FI159" s="104"/>
      <c r="FJ159" s="104"/>
      <c r="FK159" s="104"/>
      <c r="FL159" s="104"/>
      <c r="FM159" s="104"/>
      <c r="FN159" s="104"/>
    </row>
    <row r="160" spans="3:195" x14ac:dyDescent="0.2"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BN160" s="104"/>
      <c r="BO160" s="104"/>
      <c r="BP160" s="104"/>
      <c r="BQ160" s="104"/>
      <c r="BR160" s="104"/>
      <c r="BS160" s="104"/>
      <c r="BT160" s="104"/>
      <c r="BU160" s="104"/>
      <c r="BV160" s="104"/>
      <c r="BW160" s="104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6"/>
      <c r="CM160" s="105"/>
      <c r="CN160" s="105"/>
      <c r="CO160" s="105"/>
      <c r="CP160" s="105"/>
      <c r="CQ160" s="105"/>
      <c r="CR160" s="105"/>
      <c r="CS160" s="104"/>
      <c r="CT160" s="104"/>
      <c r="CU160" s="104"/>
      <c r="CV160" s="104"/>
      <c r="CW160" s="104"/>
      <c r="CX160" s="104"/>
      <c r="CY160" s="104"/>
      <c r="CZ160" s="104"/>
      <c r="DA160" s="104"/>
      <c r="DB160" s="104"/>
      <c r="DC160" s="104"/>
      <c r="DD160" s="104"/>
      <c r="DE160" s="104"/>
      <c r="DF160" s="104"/>
      <c r="DG160" s="104"/>
      <c r="DH160" s="104"/>
      <c r="DI160" s="104"/>
      <c r="DJ160" s="104"/>
      <c r="DK160" s="104"/>
      <c r="DL160" s="104"/>
      <c r="DM160" s="104"/>
      <c r="DN160" s="104"/>
      <c r="DO160" s="104"/>
      <c r="DP160" s="104"/>
      <c r="DQ160" s="104"/>
      <c r="DR160" s="104"/>
      <c r="DS160" s="104"/>
      <c r="DT160" s="104"/>
      <c r="DU160" s="104"/>
      <c r="DV160" s="104"/>
      <c r="DW160" s="104"/>
      <c r="DX160" s="104"/>
      <c r="DY160" s="104"/>
      <c r="DZ160" s="104"/>
      <c r="EA160" s="104"/>
      <c r="EB160" s="104"/>
      <c r="EC160" s="104"/>
      <c r="ED160" s="104"/>
      <c r="EE160" s="104"/>
      <c r="EF160" s="104"/>
      <c r="EG160" s="104"/>
      <c r="EH160" s="104"/>
      <c r="EI160" s="104"/>
      <c r="EJ160" s="104"/>
      <c r="EK160" s="104"/>
      <c r="EL160" s="104"/>
      <c r="EM160" s="104"/>
      <c r="EN160" s="104"/>
      <c r="EO160" s="104"/>
      <c r="EP160" s="104"/>
      <c r="EQ160" s="104"/>
      <c r="ER160" s="104"/>
      <c r="ES160" s="104"/>
      <c r="ET160" s="104"/>
      <c r="EU160" s="104"/>
      <c r="EV160" s="104"/>
      <c r="EW160" s="104"/>
      <c r="EX160" s="104"/>
      <c r="EY160" s="104"/>
      <c r="EZ160" s="104"/>
      <c r="FA160" s="104"/>
      <c r="FB160" s="104"/>
      <c r="FC160" s="104"/>
      <c r="FD160" s="104"/>
      <c r="FE160" s="104"/>
      <c r="FF160" s="104"/>
      <c r="FG160" s="104"/>
      <c r="FH160" s="104"/>
      <c r="FI160" s="104"/>
      <c r="FJ160" s="104"/>
      <c r="FK160" s="104"/>
      <c r="FL160" s="104"/>
      <c r="FM160" s="104"/>
      <c r="FN160" s="104"/>
    </row>
    <row r="161" spans="1:195" x14ac:dyDescent="0.2"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BN161" s="104"/>
      <c r="BO161" s="104"/>
      <c r="BP161" s="104"/>
      <c r="BQ161" s="104"/>
      <c r="BR161" s="104"/>
      <c r="BS161" s="104"/>
      <c r="BT161" s="104"/>
      <c r="BU161" s="104"/>
      <c r="BV161" s="104"/>
      <c r="BW161" s="104"/>
      <c r="BX161" s="105"/>
      <c r="BY161" s="105"/>
      <c r="BZ161" s="105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6"/>
      <c r="CM161" s="105"/>
      <c r="CN161" s="105"/>
      <c r="CO161" s="105"/>
      <c r="CP161" s="105"/>
      <c r="CQ161" s="105"/>
      <c r="CR161" s="105"/>
      <c r="CS161" s="104"/>
      <c r="CT161" s="104"/>
      <c r="CU161" s="104"/>
      <c r="CV161" s="104"/>
      <c r="CW161" s="104"/>
      <c r="CX161" s="104"/>
      <c r="CY161" s="104"/>
      <c r="CZ161" s="104"/>
      <c r="DA161" s="104"/>
      <c r="DB161" s="104"/>
      <c r="DC161" s="104"/>
      <c r="DD161" s="104"/>
      <c r="DE161" s="104"/>
      <c r="DF161" s="104"/>
      <c r="DG161" s="104"/>
      <c r="DH161" s="104"/>
      <c r="DI161" s="104"/>
      <c r="DJ161" s="104"/>
      <c r="DK161" s="104"/>
      <c r="DL161" s="104"/>
      <c r="DM161" s="104"/>
      <c r="DN161" s="104"/>
      <c r="DO161" s="104"/>
      <c r="DP161" s="104"/>
      <c r="DQ161" s="104"/>
      <c r="DR161" s="104"/>
      <c r="DS161" s="104"/>
      <c r="DT161" s="104"/>
      <c r="DU161" s="104"/>
      <c r="DV161" s="104"/>
      <c r="DW161" s="104"/>
      <c r="DX161" s="104"/>
      <c r="DY161" s="104"/>
      <c r="DZ161" s="104"/>
      <c r="EA161" s="104"/>
      <c r="EB161" s="104"/>
      <c r="EC161" s="104"/>
      <c r="ED161" s="104"/>
      <c r="EE161" s="104"/>
      <c r="EF161" s="104"/>
      <c r="EG161" s="104"/>
      <c r="EH161" s="104"/>
      <c r="EI161" s="104"/>
      <c r="EJ161" s="104"/>
      <c r="EK161" s="104"/>
      <c r="EL161" s="104"/>
      <c r="EM161" s="104"/>
      <c r="EN161" s="104"/>
      <c r="EO161" s="104"/>
      <c r="EP161" s="104"/>
      <c r="EQ161" s="104"/>
      <c r="ER161" s="104"/>
      <c r="ES161" s="104"/>
      <c r="ET161" s="104"/>
      <c r="EU161" s="104"/>
      <c r="EV161" s="104"/>
      <c r="EW161" s="104"/>
      <c r="EX161" s="104"/>
      <c r="EY161" s="104"/>
      <c r="EZ161" s="104"/>
      <c r="FA161" s="104"/>
      <c r="FB161" s="104"/>
      <c r="FC161" s="104"/>
      <c r="FD161" s="104"/>
      <c r="FE161" s="104"/>
      <c r="FF161" s="104"/>
      <c r="FG161" s="104"/>
      <c r="FH161" s="104"/>
      <c r="FI161" s="104"/>
      <c r="FJ161" s="104"/>
      <c r="FK161" s="104"/>
      <c r="FL161" s="104"/>
      <c r="FM161" s="104"/>
      <c r="FN161" s="104"/>
    </row>
    <row r="162" spans="1:195" x14ac:dyDescent="0.2"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  <c r="BT162" s="104"/>
      <c r="BU162" s="104"/>
      <c r="BV162" s="104"/>
      <c r="BW162" s="104"/>
      <c r="BX162" s="105"/>
      <c r="BY162" s="105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6"/>
      <c r="CM162" s="105"/>
      <c r="CN162" s="105"/>
      <c r="CO162" s="105"/>
      <c r="CP162" s="105"/>
      <c r="CQ162" s="105"/>
      <c r="CR162" s="105"/>
      <c r="CS162" s="104"/>
      <c r="CT162" s="104"/>
      <c r="CU162" s="104"/>
      <c r="CV162" s="104"/>
      <c r="CW162" s="104"/>
      <c r="CX162" s="104"/>
      <c r="CY162" s="104"/>
      <c r="CZ162" s="104"/>
      <c r="DA162" s="104"/>
      <c r="DB162" s="104"/>
      <c r="DC162" s="104"/>
      <c r="DD162" s="104"/>
      <c r="DE162" s="104"/>
      <c r="DF162" s="104"/>
      <c r="DG162" s="104"/>
      <c r="DH162" s="104"/>
      <c r="DI162" s="104"/>
      <c r="DJ162" s="104"/>
      <c r="DK162" s="104"/>
      <c r="DL162" s="104"/>
      <c r="DM162" s="104"/>
      <c r="DN162" s="104"/>
      <c r="DO162" s="104"/>
      <c r="DP162" s="104"/>
      <c r="DQ162" s="104"/>
      <c r="DR162" s="104"/>
      <c r="DS162" s="104"/>
      <c r="DT162" s="104"/>
      <c r="DU162" s="104"/>
      <c r="DV162" s="104"/>
      <c r="DW162" s="104"/>
      <c r="DX162" s="104"/>
      <c r="DY162" s="104"/>
      <c r="DZ162" s="104"/>
      <c r="EA162" s="104"/>
      <c r="EB162" s="104"/>
      <c r="EC162" s="104"/>
      <c r="ED162" s="104"/>
      <c r="EE162" s="104"/>
      <c r="EF162" s="104"/>
      <c r="EG162" s="104"/>
      <c r="EH162" s="104"/>
      <c r="EI162" s="104"/>
      <c r="EJ162" s="104"/>
      <c r="EK162" s="104"/>
      <c r="EL162" s="104"/>
      <c r="EM162" s="104"/>
      <c r="EN162" s="104"/>
      <c r="EO162" s="104"/>
      <c r="EP162" s="104"/>
      <c r="EQ162" s="104"/>
      <c r="ER162" s="104"/>
      <c r="ES162" s="104"/>
      <c r="ET162" s="104"/>
      <c r="EU162" s="104"/>
      <c r="EV162" s="104"/>
      <c r="EW162" s="104"/>
      <c r="EX162" s="104"/>
      <c r="EY162" s="104"/>
      <c r="EZ162" s="104"/>
      <c r="FA162" s="104"/>
      <c r="FB162" s="104"/>
      <c r="FC162" s="104"/>
      <c r="FD162" s="104"/>
      <c r="FE162" s="104"/>
      <c r="FF162" s="104"/>
      <c r="FG162" s="104"/>
      <c r="FH162" s="104"/>
      <c r="FI162" s="104"/>
      <c r="FJ162" s="104"/>
      <c r="FK162" s="104"/>
      <c r="FL162" s="104"/>
      <c r="FM162" s="104"/>
      <c r="FN162" s="104"/>
    </row>
    <row r="163" spans="1:195" x14ac:dyDescent="0.2"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6"/>
      <c r="CM163" s="105"/>
      <c r="CN163" s="105"/>
      <c r="CO163" s="105"/>
      <c r="CP163" s="105"/>
      <c r="CQ163" s="105"/>
      <c r="CR163" s="105"/>
      <c r="CS163" s="104"/>
      <c r="CT163" s="104"/>
      <c r="CU163" s="104"/>
      <c r="CV163" s="104"/>
      <c r="CW163" s="104"/>
      <c r="CX163" s="104"/>
      <c r="CY163" s="104"/>
      <c r="CZ163" s="104"/>
      <c r="DA163" s="104"/>
      <c r="DB163" s="104"/>
      <c r="DC163" s="104"/>
      <c r="DD163" s="104"/>
      <c r="DE163" s="104"/>
      <c r="DF163" s="104"/>
      <c r="DG163" s="104"/>
      <c r="DH163" s="104"/>
      <c r="DI163" s="104"/>
      <c r="DJ163" s="104"/>
      <c r="DK163" s="104"/>
      <c r="DL163" s="104"/>
      <c r="DM163" s="104"/>
      <c r="DN163" s="104"/>
      <c r="DO163" s="104"/>
      <c r="DP163" s="104"/>
      <c r="DQ163" s="104"/>
      <c r="DR163" s="104"/>
      <c r="DS163" s="104"/>
      <c r="DT163" s="104"/>
      <c r="DU163" s="104"/>
      <c r="DV163" s="104"/>
      <c r="DW163" s="104"/>
      <c r="DX163" s="104"/>
      <c r="DY163" s="104"/>
      <c r="DZ163" s="104"/>
      <c r="EA163" s="104"/>
      <c r="EB163" s="104"/>
      <c r="EC163" s="104"/>
      <c r="ED163" s="104"/>
      <c r="EE163" s="104"/>
      <c r="EF163" s="104"/>
      <c r="EG163" s="104"/>
      <c r="EH163" s="104"/>
      <c r="EI163" s="104"/>
      <c r="EJ163" s="104"/>
      <c r="EK163" s="104"/>
      <c r="EL163" s="104"/>
      <c r="EM163" s="104"/>
      <c r="EN163" s="104"/>
      <c r="EO163" s="104"/>
      <c r="EP163" s="104"/>
      <c r="EQ163" s="104"/>
      <c r="ER163" s="104"/>
      <c r="ES163" s="104"/>
      <c r="ET163" s="104"/>
      <c r="EU163" s="104"/>
      <c r="EV163" s="104"/>
      <c r="EW163" s="104"/>
      <c r="EX163" s="104"/>
      <c r="EY163" s="104"/>
      <c r="EZ163" s="104"/>
      <c r="FA163" s="104"/>
      <c r="FB163" s="104"/>
      <c r="FC163" s="104"/>
      <c r="FD163" s="104"/>
      <c r="FE163" s="104"/>
      <c r="FF163" s="104"/>
      <c r="FG163" s="104"/>
      <c r="FH163" s="104"/>
      <c r="FI163" s="104"/>
      <c r="FJ163" s="104"/>
      <c r="FK163" s="104"/>
      <c r="FL163" s="104"/>
      <c r="FM163" s="104"/>
      <c r="FN163" s="104"/>
    </row>
    <row r="164" spans="1:195" x14ac:dyDescent="0.2"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104"/>
      <c r="BP164" s="104"/>
      <c r="BQ164" s="104"/>
      <c r="BR164" s="104"/>
      <c r="BS164" s="104"/>
      <c r="BT164" s="104"/>
      <c r="BU164" s="104"/>
      <c r="BV164" s="104"/>
      <c r="BW164" s="104"/>
      <c r="BX164" s="105"/>
      <c r="BY164" s="105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6"/>
      <c r="CM164" s="105"/>
      <c r="CN164" s="105"/>
      <c r="CO164" s="105"/>
      <c r="CP164" s="105"/>
      <c r="CQ164" s="105"/>
      <c r="CR164" s="105"/>
      <c r="CS164" s="104"/>
      <c r="CT164" s="104"/>
      <c r="CU164" s="104"/>
      <c r="CV164" s="104"/>
      <c r="CW164" s="104"/>
      <c r="CX164" s="104"/>
      <c r="CY164" s="104"/>
      <c r="CZ164" s="104"/>
      <c r="DA164" s="104"/>
      <c r="DB164" s="104"/>
      <c r="DC164" s="104"/>
      <c r="DD164" s="104"/>
      <c r="DE164" s="104"/>
      <c r="DF164" s="104"/>
      <c r="DG164" s="104"/>
      <c r="DH164" s="104"/>
      <c r="DI164" s="104"/>
      <c r="DJ164" s="104"/>
      <c r="DK164" s="104"/>
      <c r="DL164" s="104"/>
      <c r="DM164" s="104"/>
      <c r="DN164" s="104"/>
      <c r="DO164" s="104"/>
      <c r="DP164" s="104"/>
      <c r="DQ164" s="104"/>
      <c r="DR164" s="104"/>
      <c r="DS164" s="104"/>
      <c r="DT164" s="104"/>
      <c r="DU164" s="104"/>
      <c r="DV164" s="104"/>
      <c r="DW164" s="104"/>
      <c r="DX164" s="104"/>
      <c r="DY164" s="104"/>
      <c r="DZ164" s="104"/>
      <c r="EA164" s="104"/>
      <c r="EB164" s="104"/>
      <c r="EC164" s="104"/>
      <c r="ED164" s="104"/>
      <c r="EE164" s="104"/>
      <c r="EF164" s="104"/>
      <c r="EG164" s="104"/>
      <c r="EH164" s="104"/>
      <c r="EI164" s="104"/>
      <c r="EJ164" s="104"/>
      <c r="EK164" s="104"/>
      <c r="EL164" s="104"/>
      <c r="EM164" s="104"/>
      <c r="EN164" s="104"/>
      <c r="EO164" s="104"/>
      <c r="EP164" s="104"/>
      <c r="EQ164" s="104"/>
      <c r="ER164" s="104"/>
      <c r="ES164" s="104"/>
      <c r="ET164" s="104"/>
      <c r="EU164" s="104"/>
      <c r="EV164" s="104"/>
      <c r="EW164" s="104"/>
      <c r="EX164" s="104"/>
      <c r="EY164" s="104"/>
      <c r="EZ164" s="104"/>
      <c r="FA164" s="104"/>
      <c r="FB164" s="104"/>
      <c r="FC164" s="104"/>
      <c r="FD164" s="104"/>
      <c r="FE164" s="104"/>
      <c r="FF164" s="104"/>
      <c r="FG164" s="104"/>
      <c r="FH164" s="104"/>
      <c r="FI164" s="104"/>
      <c r="FJ164" s="104"/>
      <c r="FK164" s="104"/>
      <c r="FL164" s="104"/>
      <c r="FM164" s="104"/>
      <c r="FN164" s="104"/>
    </row>
    <row r="165" spans="1:195" x14ac:dyDescent="0.2"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04"/>
      <c r="BQ165" s="104"/>
      <c r="BR165" s="104"/>
      <c r="BS165" s="104"/>
      <c r="BT165" s="104"/>
      <c r="BU165" s="104"/>
      <c r="BV165" s="104"/>
      <c r="BW165" s="104"/>
      <c r="BX165" s="105"/>
      <c r="BY165" s="105"/>
      <c r="BZ165" s="105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6"/>
      <c r="CM165" s="105"/>
      <c r="CN165" s="105"/>
      <c r="CO165" s="105"/>
      <c r="CP165" s="105"/>
      <c r="CQ165" s="105"/>
      <c r="CR165" s="105"/>
      <c r="CS165" s="104"/>
      <c r="CT165" s="104"/>
      <c r="CU165" s="104"/>
      <c r="CV165" s="104"/>
      <c r="CW165" s="104"/>
      <c r="CX165" s="104"/>
      <c r="CY165" s="104"/>
      <c r="CZ165" s="104"/>
      <c r="DA165" s="104"/>
      <c r="DB165" s="104"/>
      <c r="DC165" s="104"/>
      <c r="DD165" s="104"/>
      <c r="DE165" s="104"/>
      <c r="DF165" s="104"/>
      <c r="DG165" s="104"/>
      <c r="DH165" s="104"/>
      <c r="DI165" s="104"/>
      <c r="DJ165" s="104"/>
      <c r="DK165" s="104"/>
      <c r="DL165" s="104"/>
      <c r="DM165" s="104"/>
      <c r="DN165" s="104"/>
      <c r="DO165" s="104"/>
      <c r="DP165" s="104"/>
      <c r="DQ165" s="104"/>
      <c r="DR165" s="104"/>
      <c r="DS165" s="104"/>
      <c r="DT165" s="104"/>
      <c r="DU165" s="104"/>
      <c r="DV165" s="104"/>
      <c r="DW165" s="104"/>
      <c r="DX165" s="104"/>
      <c r="DY165" s="104"/>
      <c r="DZ165" s="104"/>
      <c r="EA165" s="104"/>
      <c r="EB165" s="104"/>
      <c r="EC165" s="104"/>
      <c r="ED165" s="104"/>
      <c r="EE165" s="104"/>
      <c r="EF165" s="104"/>
      <c r="EG165" s="104"/>
      <c r="EH165" s="104"/>
      <c r="EI165" s="104"/>
      <c r="EJ165" s="104"/>
      <c r="EK165" s="104"/>
      <c r="EL165" s="104"/>
      <c r="EM165" s="104"/>
      <c r="EN165" s="104"/>
      <c r="EO165" s="104"/>
      <c r="EP165" s="104"/>
      <c r="EQ165" s="104"/>
      <c r="ER165" s="104"/>
      <c r="ES165" s="104"/>
      <c r="ET165" s="104"/>
      <c r="EU165" s="104"/>
      <c r="EV165" s="104"/>
      <c r="EW165" s="104"/>
      <c r="EX165" s="104"/>
      <c r="EY165" s="104"/>
      <c r="EZ165" s="104"/>
      <c r="FA165" s="104"/>
      <c r="FB165" s="104"/>
      <c r="FC165" s="104"/>
      <c r="FD165" s="104"/>
      <c r="FE165" s="104"/>
      <c r="FF165" s="104"/>
      <c r="FG165" s="104"/>
      <c r="FH165" s="104"/>
      <c r="FI165" s="104"/>
      <c r="FJ165" s="104"/>
      <c r="FK165" s="104"/>
      <c r="FL165" s="104"/>
      <c r="FM165" s="104"/>
      <c r="FN165" s="104"/>
    </row>
    <row r="166" spans="1:195" x14ac:dyDescent="0.2"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104"/>
      <c r="BP166" s="104"/>
      <c r="BQ166" s="104"/>
      <c r="BR166" s="104"/>
      <c r="BS166" s="104"/>
      <c r="BT166" s="104"/>
      <c r="BU166" s="104"/>
      <c r="BV166" s="104"/>
      <c r="BW166" s="104"/>
      <c r="BX166" s="105"/>
      <c r="BY166" s="105"/>
      <c r="BZ166" s="105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6"/>
      <c r="CM166" s="105"/>
      <c r="CN166" s="105"/>
      <c r="CO166" s="105"/>
      <c r="CP166" s="105"/>
      <c r="CQ166" s="105"/>
      <c r="CR166" s="105"/>
      <c r="CS166" s="104"/>
      <c r="CT166" s="104"/>
      <c r="CU166" s="104"/>
      <c r="CV166" s="104"/>
      <c r="CW166" s="104"/>
      <c r="CX166" s="104"/>
      <c r="CY166" s="104"/>
      <c r="CZ166" s="104"/>
      <c r="DA166" s="104"/>
      <c r="DB166" s="104"/>
      <c r="DC166" s="104"/>
      <c r="DD166" s="104"/>
      <c r="DE166" s="104"/>
      <c r="DF166" s="104"/>
      <c r="DG166" s="104"/>
      <c r="DH166" s="104"/>
      <c r="DI166" s="104"/>
      <c r="DJ166" s="104"/>
      <c r="DK166" s="104"/>
      <c r="DL166" s="104"/>
      <c r="DM166" s="104"/>
      <c r="DN166" s="104"/>
      <c r="DO166" s="104"/>
      <c r="DP166" s="104"/>
      <c r="DQ166" s="104"/>
      <c r="DR166" s="104"/>
      <c r="DS166" s="104"/>
      <c r="DT166" s="104"/>
      <c r="DU166" s="104"/>
      <c r="DV166" s="104"/>
      <c r="DW166" s="104"/>
      <c r="DX166" s="104"/>
      <c r="DY166" s="104"/>
      <c r="DZ166" s="104"/>
      <c r="EA166" s="104"/>
      <c r="EB166" s="104"/>
      <c r="EC166" s="104"/>
      <c r="ED166" s="104"/>
      <c r="EE166" s="104"/>
      <c r="EF166" s="104"/>
      <c r="EG166" s="104"/>
      <c r="EH166" s="104"/>
      <c r="EI166" s="104"/>
      <c r="EJ166" s="104"/>
      <c r="EK166" s="104"/>
      <c r="EL166" s="104"/>
      <c r="EM166" s="104"/>
      <c r="EN166" s="104"/>
      <c r="EO166" s="104"/>
      <c r="EP166" s="104"/>
      <c r="EQ166" s="104"/>
      <c r="ER166" s="104"/>
      <c r="ES166" s="104"/>
      <c r="ET166" s="104"/>
      <c r="EU166" s="104"/>
      <c r="EV166" s="104"/>
      <c r="EW166" s="104"/>
      <c r="EX166" s="104"/>
      <c r="EY166" s="104"/>
      <c r="EZ166" s="104"/>
      <c r="FA166" s="104"/>
      <c r="FB166" s="104"/>
      <c r="FC166" s="104"/>
      <c r="FD166" s="104"/>
      <c r="FE166" s="104"/>
      <c r="FF166" s="104"/>
      <c r="FG166" s="104"/>
      <c r="FH166" s="104"/>
      <c r="FI166" s="104"/>
      <c r="FJ166" s="104"/>
      <c r="FK166" s="104"/>
      <c r="FL166" s="104"/>
      <c r="FM166" s="104"/>
      <c r="FN166" s="104"/>
    </row>
    <row r="167" spans="1:195" x14ac:dyDescent="0.2"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BN167" s="104"/>
      <c r="BO167" s="104"/>
      <c r="BP167" s="104"/>
      <c r="BQ167" s="104"/>
      <c r="BR167" s="104"/>
      <c r="BS167" s="104"/>
      <c r="BT167" s="104"/>
      <c r="BU167" s="104"/>
      <c r="BV167" s="104"/>
      <c r="BW167" s="104"/>
      <c r="BX167" s="105"/>
      <c r="BY167" s="105"/>
      <c r="BZ167" s="105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6"/>
      <c r="CM167" s="105"/>
      <c r="CN167" s="105"/>
      <c r="CO167" s="105"/>
      <c r="CP167" s="105"/>
      <c r="CQ167" s="105"/>
      <c r="CR167" s="105"/>
      <c r="CS167" s="104"/>
      <c r="CT167" s="104"/>
      <c r="CU167" s="104"/>
      <c r="CV167" s="104"/>
      <c r="CW167" s="104"/>
      <c r="CX167" s="104"/>
      <c r="CY167" s="104"/>
      <c r="CZ167" s="104"/>
      <c r="DA167" s="104"/>
      <c r="DB167" s="104"/>
      <c r="DC167" s="104"/>
      <c r="DD167" s="104"/>
      <c r="DE167" s="104"/>
      <c r="DF167" s="104"/>
      <c r="DG167" s="104"/>
      <c r="DH167" s="104"/>
      <c r="DI167" s="104"/>
      <c r="DJ167" s="104"/>
      <c r="DK167" s="104"/>
      <c r="DL167" s="104"/>
      <c r="DM167" s="104"/>
      <c r="DN167" s="104"/>
      <c r="DO167" s="104"/>
      <c r="DP167" s="104"/>
      <c r="DQ167" s="104"/>
      <c r="DR167" s="104"/>
      <c r="DS167" s="104"/>
      <c r="DT167" s="104"/>
      <c r="DU167" s="104"/>
      <c r="DV167" s="104"/>
      <c r="DW167" s="104"/>
      <c r="DX167" s="104"/>
      <c r="DY167" s="104"/>
      <c r="DZ167" s="104"/>
      <c r="EA167" s="104"/>
      <c r="EB167" s="104"/>
      <c r="EC167" s="104"/>
      <c r="ED167" s="104"/>
      <c r="EE167" s="104"/>
      <c r="EF167" s="104"/>
      <c r="EG167" s="104"/>
      <c r="EH167" s="104"/>
      <c r="EI167" s="104"/>
      <c r="EJ167" s="104"/>
      <c r="EK167" s="104"/>
      <c r="EL167" s="104"/>
      <c r="EM167" s="104"/>
      <c r="EN167" s="104"/>
      <c r="EO167" s="104"/>
      <c r="EP167" s="104"/>
      <c r="EQ167" s="104"/>
      <c r="ER167" s="104"/>
      <c r="ES167" s="104"/>
      <c r="ET167" s="104"/>
      <c r="EU167" s="104"/>
      <c r="EV167" s="104"/>
      <c r="EW167" s="104"/>
      <c r="EX167" s="104"/>
      <c r="EY167" s="104"/>
      <c r="EZ167" s="104"/>
      <c r="FA167" s="104"/>
      <c r="FB167" s="104"/>
      <c r="FC167" s="104"/>
      <c r="FD167" s="104"/>
      <c r="FE167" s="104"/>
      <c r="FF167" s="104"/>
      <c r="FG167" s="104"/>
      <c r="FH167" s="104"/>
      <c r="FI167" s="104"/>
      <c r="FJ167" s="104"/>
      <c r="FK167" s="104"/>
      <c r="FL167" s="104"/>
      <c r="FM167" s="104"/>
      <c r="FN167" s="104"/>
    </row>
    <row r="168" spans="1:195" x14ac:dyDescent="0.2"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BN168" s="104"/>
      <c r="BO168" s="104"/>
      <c r="BP168" s="104"/>
      <c r="BQ168" s="104"/>
      <c r="BR168" s="104"/>
      <c r="BS168" s="104"/>
      <c r="BT168" s="104"/>
      <c r="BU168" s="104"/>
      <c r="BV168" s="104"/>
      <c r="BW168" s="104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6"/>
      <c r="CM168" s="105"/>
      <c r="CN168" s="105"/>
      <c r="CO168" s="105"/>
      <c r="CP168" s="105"/>
      <c r="CQ168" s="105"/>
      <c r="CR168" s="105"/>
      <c r="CS168" s="104"/>
      <c r="CT168" s="104"/>
      <c r="CU168" s="104"/>
      <c r="CV168" s="104"/>
      <c r="CW168" s="104"/>
      <c r="CX168" s="104"/>
      <c r="CY168" s="104"/>
      <c r="CZ168" s="104"/>
      <c r="DA168" s="104"/>
      <c r="DB168" s="104"/>
      <c r="DC168" s="104"/>
      <c r="DD168" s="104"/>
      <c r="DE168" s="104"/>
      <c r="DF168" s="104"/>
      <c r="DG168" s="104"/>
      <c r="DH168" s="104"/>
      <c r="DI168" s="104"/>
      <c r="DJ168" s="104"/>
      <c r="DK168" s="104"/>
      <c r="DL168" s="104"/>
      <c r="DM168" s="104"/>
      <c r="DN168" s="104"/>
      <c r="DO168" s="104"/>
      <c r="DP168" s="104"/>
      <c r="DQ168" s="104"/>
      <c r="DR168" s="104"/>
      <c r="DS168" s="104"/>
      <c r="DT168" s="104"/>
      <c r="DU168" s="104"/>
      <c r="DV168" s="104"/>
      <c r="DW168" s="104"/>
      <c r="DX168" s="104"/>
      <c r="DY168" s="104"/>
      <c r="DZ168" s="104"/>
      <c r="EA168" s="104"/>
      <c r="EB168" s="104"/>
      <c r="EC168" s="104"/>
      <c r="ED168" s="104"/>
      <c r="EE168" s="104"/>
      <c r="EF168" s="104"/>
      <c r="EG168" s="104"/>
      <c r="EH168" s="104"/>
      <c r="EI168" s="104"/>
      <c r="EJ168" s="104"/>
      <c r="EK168" s="104"/>
      <c r="EL168" s="104"/>
      <c r="EM168" s="104"/>
      <c r="EN168" s="104"/>
      <c r="EO168" s="104"/>
      <c r="EP168" s="104"/>
      <c r="EQ168" s="104"/>
      <c r="ER168" s="104"/>
      <c r="ES168" s="104"/>
      <c r="ET168" s="104"/>
      <c r="EU168" s="104"/>
      <c r="EV168" s="104"/>
      <c r="EW168" s="104"/>
      <c r="EX168" s="104"/>
      <c r="EY168" s="104"/>
      <c r="EZ168" s="104"/>
      <c r="FA168" s="104"/>
      <c r="FB168" s="104"/>
      <c r="FC168" s="104"/>
      <c r="FD168" s="104"/>
      <c r="FE168" s="104"/>
      <c r="FF168" s="104"/>
      <c r="FG168" s="104"/>
      <c r="FH168" s="104"/>
      <c r="FI168" s="104"/>
      <c r="FJ168" s="104"/>
      <c r="FK168" s="104"/>
      <c r="FL168" s="104"/>
      <c r="FM168" s="104"/>
      <c r="FN168" s="104"/>
    </row>
    <row r="169" spans="1:195" x14ac:dyDescent="0.2"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  <c r="BO169" s="104"/>
      <c r="BP169" s="104"/>
      <c r="BQ169" s="104"/>
      <c r="BR169" s="104"/>
      <c r="BS169" s="104"/>
      <c r="BT169" s="104"/>
      <c r="BU169" s="104"/>
      <c r="BV169" s="104"/>
      <c r="BW169" s="104"/>
      <c r="BX169" s="105"/>
      <c r="BY169" s="105"/>
      <c r="BZ169" s="105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6"/>
      <c r="CM169" s="105"/>
      <c r="CN169" s="105"/>
      <c r="CO169" s="105"/>
      <c r="CP169" s="105"/>
      <c r="CQ169" s="105"/>
      <c r="CR169" s="105"/>
      <c r="CS169" s="104"/>
      <c r="CT169" s="104"/>
      <c r="CU169" s="104"/>
      <c r="CV169" s="104"/>
      <c r="CW169" s="104"/>
      <c r="CX169" s="104"/>
      <c r="CY169" s="104"/>
      <c r="CZ169" s="104"/>
      <c r="DA169" s="104"/>
      <c r="DB169" s="104"/>
      <c r="DC169" s="104"/>
      <c r="DD169" s="104"/>
      <c r="DE169" s="104"/>
      <c r="DF169" s="104"/>
      <c r="DG169" s="104"/>
      <c r="DH169" s="104"/>
      <c r="DI169" s="104"/>
      <c r="DJ169" s="104"/>
      <c r="DK169" s="104"/>
      <c r="DL169" s="104"/>
      <c r="DM169" s="104"/>
      <c r="DN169" s="104"/>
      <c r="DO169" s="104"/>
      <c r="DP169" s="104"/>
      <c r="DQ169" s="104"/>
      <c r="DR169" s="104"/>
      <c r="DS169" s="104"/>
      <c r="DT169" s="104"/>
      <c r="DU169" s="104"/>
      <c r="DV169" s="104"/>
      <c r="DW169" s="104"/>
      <c r="DX169" s="104"/>
      <c r="DY169" s="104"/>
      <c r="DZ169" s="104"/>
      <c r="EA169" s="104"/>
      <c r="EB169" s="104"/>
      <c r="EC169" s="104"/>
      <c r="ED169" s="104"/>
      <c r="EE169" s="104"/>
      <c r="EF169" s="104"/>
      <c r="EG169" s="104"/>
      <c r="EH169" s="104"/>
      <c r="EI169" s="104"/>
      <c r="EJ169" s="104"/>
      <c r="EK169" s="104"/>
      <c r="EL169" s="104"/>
      <c r="EM169" s="104"/>
      <c r="EN169" s="104"/>
      <c r="EO169" s="104"/>
      <c r="EP169" s="104"/>
      <c r="EQ169" s="104"/>
      <c r="ER169" s="104"/>
      <c r="ES169" s="104"/>
      <c r="ET169" s="104"/>
      <c r="EU169" s="104"/>
      <c r="EV169" s="104"/>
      <c r="EW169" s="104"/>
      <c r="EX169" s="104"/>
      <c r="EY169" s="104"/>
      <c r="EZ169" s="104"/>
      <c r="FA169" s="104"/>
      <c r="FB169" s="104"/>
      <c r="FC169" s="104"/>
      <c r="FD169" s="104"/>
      <c r="FE169" s="104"/>
      <c r="FF169" s="104"/>
      <c r="FG169" s="104"/>
      <c r="FH169" s="104"/>
      <c r="FI169" s="104"/>
      <c r="FJ169" s="104"/>
      <c r="FK169" s="104"/>
      <c r="FL169" s="104"/>
      <c r="FM169" s="104"/>
      <c r="FN169" s="104"/>
    </row>
    <row r="170" spans="1:195" x14ac:dyDescent="0.2"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BN170" s="104"/>
      <c r="BO170" s="104"/>
      <c r="BP170" s="104"/>
      <c r="BQ170" s="104"/>
      <c r="BR170" s="104"/>
      <c r="BS170" s="104"/>
      <c r="BT170" s="104"/>
      <c r="BU170" s="104"/>
      <c r="BV170" s="104"/>
      <c r="BW170" s="104"/>
      <c r="BX170" s="105"/>
      <c r="BY170" s="105"/>
      <c r="BZ170" s="105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6"/>
      <c r="CM170" s="105"/>
      <c r="CN170" s="105"/>
      <c r="CO170" s="105"/>
      <c r="CP170" s="105"/>
      <c r="CQ170" s="105"/>
      <c r="CR170" s="105"/>
      <c r="CS170" s="104"/>
      <c r="CT170" s="104"/>
      <c r="CU170" s="104"/>
      <c r="CV170" s="104"/>
      <c r="CW170" s="104"/>
      <c r="CX170" s="104"/>
      <c r="CY170" s="104"/>
      <c r="CZ170" s="104"/>
      <c r="DA170" s="104"/>
      <c r="DB170" s="104"/>
      <c r="DC170" s="104"/>
      <c r="DD170" s="104"/>
      <c r="DE170" s="104"/>
      <c r="DF170" s="104"/>
      <c r="DG170" s="104"/>
      <c r="DH170" s="104"/>
      <c r="DI170" s="104"/>
      <c r="DJ170" s="104"/>
      <c r="DK170" s="104"/>
      <c r="DL170" s="104"/>
      <c r="DM170" s="104"/>
      <c r="DN170" s="104"/>
      <c r="DO170" s="104"/>
      <c r="DP170" s="104"/>
      <c r="DQ170" s="104"/>
      <c r="DR170" s="104"/>
      <c r="DS170" s="104"/>
      <c r="DT170" s="104"/>
      <c r="DU170" s="104"/>
      <c r="DV170" s="104"/>
      <c r="DW170" s="104"/>
      <c r="DX170" s="104"/>
      <c r="DY170" s="104"/>
      <c r="DZ170" s="104"/>
      <c r="EA170" s="104"/>
      <c r="EB170" s="104"/>
      <c r="EC170" s="104"/>
      <c r="ED170" s="104"/>
      <c r="EE170" s="104"/>
      <c r="EF170" s="104"/>
      <c r="EG170" s="104"/>
      <c r="EH170" s="104"/>
      <c r="EI170" s="104"/>
      <c r="EJ170" s="104"/>
      <c r="EK170" s="104"/>
      <c r="EL170" s="104"/>
      <c r="EM170" s="104"/>
      <c r="EN170" s="104"/>
      <c r="EO170" s="104"/>
      <c r="EP170" s="104"/>
      <c r="EQ170" s="104"/>
      <c r="ER170" s="104"/>
      <c r="ES170" s="104"/>
      <c r="ET170" s="104"/>
      <c r="EU170" s="104"/>
      <c r="EV170" s="104"/>
      <c r="EW170" s="104"/>
      <c r="EX170" s="104"/>
      <c r="EY170" s="104"/>
      <c r="EZ170" s="104"/>
      <c r="FA170" s="104"/>
      <c r="FB170" s="104"/>
      <c r="FC170" s="104"/>
      <c r="FD170" s="104"/>
      <c r="FE170" s="104"/>
      <c r="FF170" s="104"/>
      <c r="FG170" s="104"/>
      <c r="FH170" s="104"/>
      <c r="FI170" s="104"/>
      <c r="FJ170" s="104"/>
      <c r="FK170" s="104"/>
      <c r="FL170" s="104"/>
      <c r="FM170" s="104"/>
      <c r="FN170" s="104"/>
    </row>
    <row r="171" spans="1:195" s="10" customFormat="1" x14ac:dyDescent="0.2">
      <c r="A171" s="3"/>
      <c r="B171" s="3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BN171" s="104"/>
      <c r="BO171" s="104"/>
      <c r="BP171" s="104"/>
      <c r="BQ171" s="104"/>
      <c r="BR171" s="104"/>
      <c r="BS171" s="104"/>
      <c r="BT171" s="104"/>
      <c r="BU171" s="104"/>
      <c r="BV171" s="104"/>
      <c r="BW171" s="104"/>
      <c r="BX171" s="105"/>
      <c r="BY171" s="105"/>
      <c r="BZ171" s="105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6"/>
      <c r="CM171" s="105"/>
      <c r="CN171" s="105"/>
      <c r="CO171" s="105"/>
      <c r="CP171" s="105"/>
      <c r="CQ171" s="105"/>
      <c r="CR171" s="105"/>
      <c r="CS171" s="104"/>
      <c r="CT171" s="104"/>
      <c r="CU171" s="104"/>
      <c r="CV171" s="104"/>
      <c r="CW171" s="104"/>
      <c r="CX171" s="104"/>
      <c r="CY171" s="104"/>
      <c r="CZ171" s="104"/>
      <c r="DA171" s="104"/>
      <c r="DB171" s="104"/>
      <c r="DC171" s="104"/>
      <c r="DD171" s="104"/>
      <c r="DE171" s="104"/>
      <c r="DF171" s="104"/>
      <c r="DG171" s="104"/>
      <c r="DH171" s="104"/>
      <c r="DI171" s="104"/>
      <c r="DJ171" s="104"/>
      <c r="DK171" s="104"/>
      <c r="DL171" s="104"/>
      <c r="DM171" s="104"/>
      <c r="DN171" s="104"/>
      <c r="DO171" s="104"/>
      <c r="DP171" s="104"/>
      <c r="DQ171" s="104"/>
      <c r="DR171" s="104"/>
      <c r="DS171" s="104"/>
      <c r="DT171" s="104"/>
      <c r="DU171" s="104"/>
      <c r="DV171" s="104"/>
      <c r="DW171" s="104"/>
      <c r="DX171" s="104"/>
      <c r="DY171" s="104"/>
      <c r="DZ171" s="104"/>
      <c r="EA171" s="104"/>
      <c r="EB171" s="104"/>
      <c r="EC171" s="104"/>
      <c r="ED171" s="104"/>
      <c r="EE171" s="104"/>
      <c r="EF171" s="104"/>
      <c r="EG171" s="104"/>
      <c r="EH171" s="104"/>
      <c r="EI171" s="104"/>
      <c r="EJ171" s="104"/>
      <c r="EK171" s="104"/>
      <c r="EL171" s="104"/>
      <c r="EM171" s="104"/>
      <c r="EN171" s="104"/>
      <c r="EO171" s="104"/>
      <c r="EP171" s="104"/>
      <c r="EQ171" s="104"/>
      <c r="ER171" s="104"/>
      <c r="ES171" s="104"/>
      <c r="ET171" s="104"/>
      <c r="EU171" s="104"/>
      <c r="EV171" s="104"/>
      <c r="EW171" s="104"/>
      <c r="EX171" s="104"/>
      <c r="EY171" s="104"/>
      <c r="EZ171" s="104"/>
      <c r="FA171" s="104"/>
      <c r="FB171" s="104"/>
      <c r="FC171" s="104"/>
      <c r="FD171" s="104"/>
      <c r="FE171" s="104"/>
      <c r="FF171" s="104"/>
      <c r="FG171" s="104"/>
      <c r="FH171" s="104"/>
      <c r="FI171" s="104"/>
      <c r="FJ171" s="104"/>
      <c r="FK171" s="104"/>
      <c r="FL171" s="104"/>
      <c r="FM171" s="104"/>
      <c r="FN171" s="104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</row>
    <row r="172" spans="1:195" s="10" customFormat="1" x14ac:dyDescent="0.2">
      <c r="A172" s="3"/>
      <c r="B172" s="3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BN172" s="104"/>
      <c r="BO172" s="104"/>
      <c r="BP172" s="104"/>
      <c r="BQ172" s="104"/>
      <c r="BR172" s="104"/>
      <c r="BS172" s="104"/>
      <c r="BT172" s="104"/>
      <c r="BU172" s="104"/>
      <c r="BV172" s="104"/>
      <c r="BW172" s="104"/>
      <c r="BX172" s="105"/>
      <c r="BY172" s="105"/>
      <c r="BZ172" s="105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6"/>
      <c r="CM172" s="105"/>
      <c r="CN172" s="105"/>
      <c r="CO172" s="105"/>
      <c r="CP172" s="105"/>
      <c r="CQ172" s="105"/>
      <c r="CR172" s="105"/>
      <c r="CS172" s="104"/>
      <c r="CT172" s="104"/>
      <c r="CU172" s="104"/>
      <c r="CV172" s="104"/>
      <c r="CW172" s="104"/>
      <c r="CX172" s="104"/>
      <c r="CY172" s="104"/>
      <c r="CZ172" s="104"/>
      <c r="DA172" s="104"/>
      <c r="DB172" s="104"/>
      <c r="DC172" s="104"/>
      <c r="DD172" s="104"/>
      <c r="DE172" s="104"/>
      <c r="DF172" s="104"/>
      <c r="DG172" s="104"/>
      <c r="DH172" s="104"/>
      <c r="DI172" s="104"/>
      <c r="DJ172" s="104"/>
      <c r="DK172" s="104"/>
      <c r="DL172" s="104"/>
      <c r="DM172" s="104"/>
      <c r="DN172" s="104"/>
      <c r="DO172" s="104"/>
      <c r="DP172" s="104"/>
      <c r="DQ172" s="104"/>
      <c r="DR172" s="104"/>
      <c r="DS172" s="104"/>
      <c r="DT172" s="104"/>
      <c r="DU172" s="104"/>
      <c r="DV172" s="104"/>
      <c r="DW172" s="104"/>
      <c r="DX172" s="104"/>
      <c r="DY172" s="104"/>
      <c r="DZ172" s="104"/>
      <c r="EA172" s="104"/>
      <c r="EB172" s="104"/>
      <c r="EC172" s="104"/>
      <c r="ED172" s="104"/>
      <c r="EE172" s="104"/>
      <c r="EF172" s="104"/>
      <c r="EG172" s="104"/>
      <c r="EH172" s="104"/>
      <c r="EI172" s="104"/>
      <c r="EJ172" s="104"/>
      <c r="EK172" s="104"/>
      <c r="EL172" s="104"/>
      <c r="EM172" s="104"/>
      <c r="EN172" s="104"/>
      <c r="EO172" s="104"/>
      <c r="EP172" s="104"/>
      <c r="EQ172" s="104"/>
      <c r="ER172" s="104"/>
      <c r="ES172" s="104"/>
      <c r="ET172" s="104"/>
      <c r="EU172" s="104"/>
      <c r="EV172" s="104"/>
      <c r="EW172" s="104"/>
      <c r="EX172" s="104"/>
      <c r="EY172" s="104"/>
      <c r="EZ172" s="104"/>
      <c r="FA172" s="104"/>
      <c r="FB172" s="104"/>
      <c r="FC172" s="104"/>
      <c r="FD172" s="104"/>
      <c r="FE172" s="104"/>
      <c r="FF172" s="104"/>
      <c r="FG172" s="104"/>
      <c r="FH172" s="104"/>
      <c r="FI172" s="104"/>
      <c r="FJ172" s="104"/>
      <c r="FK172" s="104"/>
      <c r="FL172" s="104"/>
      <c r="FM172" s="104"/>
      <c r="FN172" s="104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</row>
    <row r="173" spans="1:195" s="10" customFormat="1" x14ac:dyDescent="0.2">
      <c r="A173" s="3"/>
      <c r="B173" s="3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04"/>
      <c r="BP173" s="104"/>
      <c r="BQ173" s="104"/>
      <c r="BR173" s="104"/>
      <c r="BS173" s="104"/>
      <c r="BT173" s="104"/>
      <c r="BU173" s="104"/>
      <c r="BV173" s="104"/>
      <c r="BW173" s="104"/>
      <c r="BX173" s="105"/>
      <c r="BY173" s="105"/>
      <c r="BZ173" s="105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6"/>
      <c r="CM173" s="105"/>
      <c r="CN173" s="105"/>
      <c r="CO173" s="105"/>
      <c r="CP173" s="105"/>
      <c r="CQ173" s="105"/>
      <c r="CR173" s="105"/>
      <c r="CS173" s="104"/>
      <c r="CT173" s="104"/>
      <c r="CU173" s="104"/>
      <c r="CV173" s="104"/>
      <c r="CW173" s="104"/>
      <c r="CX173" s="104"/>
      <c r="CY173" s="104"/>
      <c r="CZ173" s="104"/>
      <c r="DA173" s="104"/>
      <c r="DB173" s="104"/>
      <c r="DC173" s="104"/>
      <c r="DD173" s="104"/>
      <c r="DE173" s="104"/>
      <c r="DF173" s="104"/>
      <c r="DG173" s="104"/>
      <c r="DH173" s="104"/>
      <c r="DI173" s="104"/>
      <c r="DJ173" s="104"/>
      <c r="DK173" s="104"/>
      <c r="DL173" s="104"/>
      <c r="DM173" s="104"/>
      <c r="DN173" s="104"/>
      <c r="DO173" s="104"/>
      <c r="DP173" s="104"/>
      <c r="DQ173" s="104"/>
      <c r="DR173" s="104"/>
      <c r="DS173" s="104"/>
      <c r="DT173" s="104"/>
      <c r="DU173" s="104"/>
      <c r="DV173" s="104"/>
      <c r="DW173" s="104"/>
      <c r="DX173" s="104"/>
      <c r="DY173" s="104"/>
      <c r="DZ173" s="104"/>
      <c r="EA173" s="104"/>
      <c r="EB173" s="104"/>
      <c r="EC173" s="104"/>
      <c r="ED173" s="104"/>
      <c r="EE173" s="104"/>
      <c r="EF173" s="104"/>
      <c r="EG173" s="104"/>
      <c r="EH173" s="104"/>
      <c r="EI173" s="104"/>
      <c r="EJ173" s="104"/>
      <c r="EK173" s="104"/>
      <c r="EL173" s="104"/>
      <c r="EM173" s="104"/>
      <c r="EN173" s="104"/>
      <c r="EO173" s="104"/>
      <c r="EP173" s="104"/>
      <c r="EQ173" s="104"/>
      <c r="ER173" s="104"/>
      <c r="ES173" s="104"/>
      <c r="ET173" s="104"/>
      <c r="EU173" s="104"/>
      <c r="EV173" s="104"/>
      <c r="EW173" s="104"/>
      <c r="EX173" s="104"/>
      <c r="EY173" s="104"/>
      <c r="EZ173" s="104"/>
      <c r="FA173" s="104"/>
      <c r="FB173" s="104"/>
      <c r="FC173" s="104"/>
      <c r="FD173" s="104"/>
      <c r="FE173" s="104"/>
      <c r="FF173" s="104"/>
      <c r="FG173" s="104"/>
      <c r="FH173" s="104"/>
      <c r="FI173" s="104"/>
      <c r="FJ173" s="104"/>
      <c r="FK173" s="104"/>
      <c r="FL173" s="104"/>
      <c r="FM173" s="104"/>
      <c r="FN173" s="104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</row>
    <row r="174" spans="1:195" s="10" customFormat="1" x14ac:dyDescent="0.2">
      <c r="A174" s="3"/>
      <c r="B174" s="3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04"/>
      <c r="BP174" s="104"/>
      <c r="BQ174" s="104"/>
      <c r="BR174" s="104"/>
      <c r="BS174" s="104"/>
      <c r="BT174" s="104"/>
      <c r="BU174" s="104"/>
      <c r="BV174" s="104"/>
      <c r="BW174" s="104"/>
      <c r="BX174" s="105"/>
      <c r="BY174" s="105"/>
      <c r="BZ174" s="105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6"/>
      <c r="CM174" s="105"/>
      <c r="CN174" s="105"/>
      <c r="CO174" s="105"/>
      <c r="CP174" s="105"/>
      <c r="CQ174" s="105"/>
      <c r="CR174" s="105"/>
      <c r="CS174" s="104"/>
      <c r="CT174" s="104"/>
      <c r="CU174" s="104"/>
      <c r="CV174" s="104"/>
      <c r="CW174" s="104"/>
      <c r="CX174" s="104"/>
      <c r="CY174" s="104"/>
      <c r="CZ174" s="104"/>
      <c r="DA174" s="104"/>
      <c r="DB174" s="104"/>
      <c r="DC174" s="104"/>
      <c r="DD174" s="104"/>
      <c r="DE174" s="104"/>
      <c r="DF174" s="104"/>
      <c r="DG174" s="104"/>
      <c r="DH174" s="104"/>
      <c r="DI174" s="104"/>
      <c r="DJ174" s="104"/>
      <c r="DK174" s="104"/>
      <c r="DL174" s="104"/>
      <c r="DM174" s="104"/>
      <c r="DN174" s="104"/>
      <c r="DO174" s="104"/>
      <c r="DP174" s="104"/>
      <c r="DQ174" s="104"/>
      <c r="DR174" s="104"/>
      <c r="DS174" s="104"/>
      <c r="DT174" s="104"/>
      <c r="DU174" s="104"/>
      <c r="DV174" s="104"/>
      <c r="DW174" s="104"/>
      <c r="DX174" s="104"/>
      <c r="DY174" s="104"/>
      <c r="DZ174" s="104"/>
      <c r="EA174" s="104"/>
      <c r="EB174" s="104"/>
      <c r="EC174" s="104"/>
      <c r="ED174" s="104"/>
      <c r="EE174" s="104"/>
      <c r="EF174" s="104"/>
      <c r="EG174" s="104"/>
      <c r="EH174" s="104"/>
      <c r="EI174" s="104"/>
      <c r="EJ174" s="104"/>
      <c r="EK174" s="104"/>
      <c r="EL174" s="104"/>
      <c r="EM174" s="104"/>
      <c r="EN174" s="104"/>
      <c r="EO174" s="104"/>
      <c r="EP174" s="104"/>
      <c r="EQ174" s="104"/>
      <c r="ER174" s="104"/>
      <c r="ES174" s="104"/>
      <c r="ET174" s="104"/>
      <c r="EU174" s="104"/>
      <c r="EV174" s="104"/>
      <c r="EW174" s="104"/>
      <c r="EX174" s="104"/>
      <c r="EY174" s="104"/>
      <c r="EZ174" s="104"/>
      <c r="FA174" s="104"/>
      <c r="FB174" s="104"/>
      <c r="FC174" s="104"/>
      <c r="FD174" s="104"/>
      <c r="FE174" s="104"/>
      <c r="FF174" s="104"/>
      <c r="FG174" s="104"/>
      <c r="FH174" s="104"/>
      <c r="FI174" s="104"/>
      <c r="FJ174" s="104"/>
      <c r="FK174" s="104"/>
      <c r="FL174" s="104"/>
      <c r="FM174" s="104"/>
      <c r="FN174" s="104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</row>
    <row r="175" spans="1:195" s="10" customFormat="1" x14ac:dyDescent="0.2">
      <c r="A175" s="3"/>
      <c r="B175" s="3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4"/>
      <c r="BP175" s="104"/>
      <c r="BQ175" s="104"/>
      <c r="BR175" s="104"/>
      <c r="BS175" s="104"/>
      <c r="BT175" s="104"/>
      <c r="BU175" s="104"/>
      <c r="BV175" s="104"/>
      <c r="BW175" s="104"/>
      <c r="BX175" s="105"/>
      <c r="BY175" s="105"/>
      <c r="BZ175" s="105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6"/>
      <c r="CM175" s="105"/>
      <c r="CN175" s="105"/>
      <c r="CO175" s="105"/>
      <c r="CP175" s="105"/>
      <c r="CQ175" s="105"/>
      <c r="CR175" s="105"/>
      <c r="CS175" s="104"/>
      <c r="CT175" s="104"/>
      <c r="CU175" s="104"/>
      <c r="CV175" s="104"/>
      <c r="CW175" s="104"/>
      <c r="CX175" s="104"/>
      <c r="CY175" s="104"/>
      <c r="CZ175" s="104"/>
      <c r="DA175" s="104"/>
      <c r="DB175" s="104"/>
      <c r="DC175" s="104"/>
      <c r="DD175" s="104"/>
      <c r="DE175" s="104"/>
      <c r="DF175" s="104"/>
      <c r="DG175" s="104"/>
      <c r="DH175" s="104"/>
      <c r="DI175" s="104"/>
      <c r="DJ175" s="104"/>
      <c r="DK175" s="104"/>
      <c r="DL175" s="104"/>
      <c r="DM175" s="104"/>
      <c r="DN175" s="104"/>
      <c r="DO175" s="104"/>
      <c r="DP175" s="104"/>
      <c r="DQ175" s="104"/>
      <c r="DR175" s="104"/>
      <c r="DS175" s="104"/>
      <c r="DT175" s="104"/>
      <c r="DU175" s="104"/>
      <c r="DV175" s="104"/>
      <c r="DW175" s="104"/>
      <c r="DX175" s="104"/>
      <c r="DY175" s="104"/>
      <c r="DZ175" s="104"/>
      <c r="EA175" s="104"/>
      <c r="EB175" s="104"/>
      <c r="EC175" s="104"/>
      <c r="ED175" s="104"/>
      <c r="EE175" s="104"/>
      <c r="EF175" s="104"/>
      <c r="EG175" s="104"/>
      <c r="EH175" s="104"/>
      <c r="EI175" s="104"/>
      <c r="EJ175" s="104"/>
      <c r="EK175" s="104"/>
      <c r="EL175" s="104"/>
      <c r="EM175" s="104"/>
      <c r="EN175" s="104"/>
      <c r="EO175" s="104"/>
      <c r="EP175" s="104"/>
      <c r="EQ175" s="104"/>
      <c r="ER175" s="104"/>
      <c r="ES175" s="104"/>
      <c r="ET175" s="104"/>
      <c r="EU175" s="104"/>
      <c r="EV175" s="104"/>
      <c r="EW175" s="104"/>
      <c r="EX175" s="104"/>
      <c r="EY175" s="104"/>
      <c r="EZ175" s="104"/>
      <c r="FA175" s="104"/>
      <c r="FB175" s="104"/>
      <c r="FC175" s="104"/>
      <c r="FD175" s="104"/>
      <c r="FE175" s="104"/>
      <c r="FF175" s="104"/>
      <c r="FG175" s="104"/>
      <c r="FH175" s="104"/>
      <c r="FI175" s="104"/>
      <c r="FJ175" s="104"/>
      <c r="FK175" s="104"/>
      <c r="FL175" s="104"/>
      <c r="FM175" s="104"/>
      <c r="FN175" s="104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</row>
    <row r="176" spans="1:195" s="10" customFormat="1" x14ac:dyDescent="0.2">
      <c r="A176" s="3"/>
      <c r="B176" s="3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104"/>
      <c r="BP176" s="104"/>
      <c r="BQ176" s="104"/>
      <c r="BR176" s="104"/>
      <c r="BS176" s="104"/>
      <c r="BT176" s="104"/>
      <c r="BU176" s="104"/>
      <c r="BV176" s="104"/>
      <c r="BW176" s="104"/>
      <c r="BX176" s="105"/>
      <c r="BY176" s="105"/>
      <c r="BZ176" s="105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6"/>
      <c r="CM176" s="105"/>
      <c r="CN176" s="105"/>
      <c r="CO176" s="105"/>
      <c r="CP176" s="105"/>
      <c r="CQ176" s="105"/>
      <c r="CR176" s="105"/>
      <c r="CS176" s="104"/>
      <c r="CT176" s="104"/>
      <c r="CU176" s="104"/>
      <c r="CV176" s="104"/>
      <c r="CW176" s="104"/>
      <c r="CX176" s="104"/>
      <c r="CY176" s="104"/>
      <c r="CZ176" s="104"/>
      <c r="DA176" s="104"/>
      <c r="DB176" s="104"/>
      <c r="DC176" s="104"/>
      <c r="DD176" s="104"/>
      <c r="DE176" s="104"/>
      <c r="DF176" s="104"/>
      <c r="DG176" s="104"/>
      <c r="DH176" s="104"/>
      <c r="DI176" s="104"/>
      <c r="DJ176" s="104"/>
      <c r="DK176" s="104"/>
      <c r="DL176" s="104"/>
      <c r="DM176" s="104"/>
      <c r="DN176" s="104"/>
      <c r="DO176" s="104"/>
      <c r="DP176" s="104"/>
      <c r="DQ176" s="104"/>
      <c r="DR176" s="104"/>
      <c r="DS176" s="104"/>
      <c r="DT176" s="104"/>
      <c r="DU176" s="104"/>
      <c r="DV176" s="104"/>
      <c r="DW176" s="104"/>
      <c r="DX176" s="104"/>
      <c r="DY176" s="104"/>
      <c r="DZ176" s="104"/>
      <c r="EA176" s="104"/>
      <c r="EB176" s="104"/>
      <c r="EC176" s="104"/>
      <c r="ED176" s="104"/>
      <c r="EE176" s="104"/>
      <c r="EF176" s="104"/>
      <c r="EG176" s="104"/>
      <c r="EH176" s="104"/>
      <c r="EI176" s="104"/>
      <c r="EJ176" s="104"/>
      <c r="EK176" s="104"/>
      <c r="EL176" s="104"/>
      <c r="EM176" s="104"/>
      <c r="EN176" s="104"/>
      <c r="EO176" s="104"/>
      <c r="EP176" s="104"/>
      <c r="EQ176" s="104"/>
      <c r="ER176" s="104"/>
      <c r="ES176" s="104"/>
      <c r="ET176" s="104"/>
      <c r="EU176" s="104"/>
      <c r="EV176" s="104"/>
      <c r="EW176" s="104"/>
      <c r="EX176" s="104"/>
      <c r="EY176" s="104"/>
      <c r="EZ176" s="104"/>
      <c r="FA176" s="104"/>
      <c r="FB176" s="104"/>
      <c r="FC176" s="104"/>
      <c r="FD176" s="104"/>
      <c r="FE176" s="104"/>
      <c r="FF176" s="104"/>
      <c r="FG176" s="104"/>
      <c r="FH176" s="104"/>
      <c r="FI176" s="104"/>
      <c r="FJ176" s="104"/>
      <c r="FK176" s="104"/>
      <c r="FL176" s="104"/>
      <c r="FM176" s="104"/>
      <c r="FN176" s="104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</row>
    <row r="177" spans="1:195" s="10" customFormat="1" x14ac:dyDescent="0.2">
      <c r="A177" s="3"/>
      <c r="B177" s="3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104"/>
      <c r="BP177" s="104"/>
      <c r="BQ177" s="104"/>
      <c r="BR177" s="104"/>
      <c r="BS177" s="104"/>
      <c r="BT177" s="104"/>
      <c r="BU177" s="104"/>
      <c r="BV177" s="104"/>
      <c r="BW177" s="104"/>
      <c r="BX177" s="105"/>
      <c r="BY177" s="105"/>
      <c r="BZ177" s="105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6"/>
      <c r="CM177" s="105"/>
      <c r="CN177" s="105"/>
      <c r="CO177" s="105"/>
      <c r="CP177" s="105"/>
      <c r="CQ177" s="105"/>
      <c r="CR177" s="105"/>
      <c r="CS177" s="104"/>
      <c r="CT177" s="104"/>
      <c r="CU177" s="104"/>
      <c r="CV177" s="104"/>
      <c r="CW177" s="104"/>
      <c r="CX177" s="104"/>
      <c r="CY177" s="104"/>
      <c r="CZ177" s="104"/>
      <c r="DA177" s="104"/>
      <c r="DB177" s="104"/>
      <c r="DC177" s="104"/>
      <c r="DD177" s="104"/>
      <c r="DE177" s="104"/>
      <c r="DF177" s="104"/>
      <c r="DG177" s="104"/>
      <c r="DH177" s="104"/>
      <c r="DI177" s="104"/>
      <c r="DJ177" s="104"/>
      <c r="DK177" s="104"/>
      <c r="DL177" s="104"/>
      <c r="DM177" s="104"/>
      <c r="DN177" s="104"/>
      <c r="DO177" s="104"/>
      <c r="DP177" s="104"/>
      <c r="DQ177" s="104"/>
      <c r="DR177" s="104"/>
      <c r="DS177" s="104"/>
      <c r="DT177" s="104"/>
      <c r="DU177" s="104"/>
      <c r="DV177" s="104"/>
      <c r="DW177" s="104"/>
      <c r="DX177" s="104"/>
      <c r="DY177" s="104"/>
      <c r="DZ177" s="104"/>
      <c r="EA177" s="104"/>
      <c r="EB177" s="104"/>
      <c r="EC177" s="104"/>
      <c r="ED177" s="104"/>
      <c r="EE177" s="104"/>
      <c r="EF177" s="104"/>
      <c r="EG177" s="104"/>
      <c r="EH177" s="104"/>
      <c r="EI177" s="104"/>
      <c r="EJ177" s="104"/>
      <c r="EK177" s="104"/>
      <c r="EL177" s="104"/>
      <c r="EM177" s="104"/>
      <c r="EN177" s="104"/>
      <c r="EO177" s="104"/>
      <c r="EP177" s="104"/>
      <c r="EQ177" s="104"/>
      <c r="ER177" s="104"/>
      <c r="ES177" s="104"/>
      <c r="ET177" s="104"/>
      <c r="EU177" s="104"/>
      <c r="EV177" s="104"/>
      <c r="EW177" s="104"/>
      <c r="EX177" s="104"/>
      <c r="EY177" s="104"/>
      <c r="EZ177" s="104"/>
      <c r="FA177" s="104"/>
      <c r="FB177" s="104"/>
      <c r="FC177" s="104"/>
      <c r="FD177" s="104"/>
      <c r="FE177" s="104"/>
      <c r="FF177" s="104"/>
      <c r="FG177" s="104"/>
      <c r="FH177" s="104"/>
      <c r="FI177" s="104"/>
      <c r="FJ177" s="104"/>
      <c r="FK177" s="104"/>
      <c r="FL177" s="104"/>
      <c r="FM177" s="104"/>
      <c r="FN177" s="104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</row>
    <row r="178" spans="1:195" s="10" customFormat="1" x14ac:dyDescent="0.2">
      <c r="A178" s="3"/>
      <c r="B178" s="3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  <c r="BT178" s="104"/>
      <c r="BU178" s="104"/>
      <c r="BV178" s="104"/>
      <c r="BW178" s="104"/>
      <c r="BX178" s="105"/>
      <c r="BY178" s="105"/>
      <c r="BZ178" s="105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6"/>
      <c r="CM178" s="105"/>
      <c r="CN178" s="105"/>
      <c r="CO178" s="105"/>
      <c r="CP178" s="105"/>
      <c r="CQ178" s="105"/>
      <c r="CR178" s="105"/>
      <c r="CS178" s="104"/>
      <c r="CT178" s="104"/>
      <c r="CU178" s="104"/>
      <c r="CV178" s="104"/>
      <c r="CW178" s="104"/>
      <c r="CX178" s="104"/>
      <c r="CY178" s="104"/>
      <c r="CZ178" s="104"/>
      <c r="DA178" s="104"/>
      <c r="DB178" s="104"/>
      <c r="DC178" s="104"/>
      <c r="DD178" s="104"/>
      <c r="DE178" s="104"/>
      <c r="DF178" s="104"/>
      <c r="DG178" s="104"/>
      <c r="DH178" s="104"/>
      <c r="DI178" s="104"/>
      <c r="DJ178" s="104"/>
      <c r="DK178" s="104"/>
      <c r="DL178" s="104"/>
      <c r="DM178" s="104"/>
      <c r="DN178" s="104"/>
      <c r="DO178" s="104"/>
      <c r="DP178" s="104"/>
      <c r="DQ178" s="104"/>
      <c r="DR178" s="104"/>
      <c r="DS178" s="104"/>
      <c r="DT178" s="104"/>
      <c r="DU178" s="104"/>
      <c r="DV178" s="104"/>
      <c r="DW178" s="104"/>
      <c r="DX178" s="104"/>
      <c r="DY178" s="104"/>
      <c r="DZ178" s="104"/>
      <c r="EA178" s="104"/>
      <c r="EB178" s="104"/>
      <c r="EC178" s="104"/>
      <c r="ED178" s="104"/>
      <c r="EE178" s="104"/>
      <c r="EF178" s="104"/>
      <c r="EG178" s="104"/>
      <c r="EH178" s="104"/>
      <c r="EI178" s="104"/>
      <c r="EJ178" s="104"/>
      <c r="EK178" s="104"/>
      <c r="EL178" s="104"/>
      <c r="EM178" s="104"/>
      <c r="EN178" s="104"/>
      <c r="EO178" s="104"/>
      <c r="EP178" s="104"/>
      <c r="EQ178" s="104"/>
      <c r="ER178" s="104"/>
      <c r="ES178" s="104"/>
      <c r="ET178" s="104"/>
      <c r="EU178" s="104"/>
      <c r="EV178" s="104"/>
      <c r="EW178" s="104"/>
      <c r="EX178" s="104"/>
      <c r="EY178" s="104"/>
      <c r="EZ178" s="104"/>
      <c r="FA178" s="104"/>
      <c r="FB178" s="104"/>
      <c r="FC178" s="104"/>
      <c r="FD178" s="104"/>
      <c r="FE178" s="104"/>
      <c r="FF178" s="104"/>
      <c r="FG178" s="104"/>
      <c r="FH178" s="104"/>
      <c r="FI178" s="104"/>
      <c r="FJ178" s="104"/>
      <c r="FK178" s="104"/>
      <c r="FL178" s="104"/>
      <c r="FM178" s="104"/>
      <c r="FN178" s="104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</row>
    <row r="179" spans="1:195" s="10" customFormat="1" x14ac:dyDescent="0.2">
      <c r="A179" s="3"/>
      <c r="B179" s="3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04"/>
      <c r="BQ179" s="104"/>
      <c r="BR179" s="104"/>
      <c r="BS179" s="104"/>
      <c r="BT179" s="104"/>
      <c r="BU179" s="104"/>
      <c r="BV179" s="104"/>
      <c r="BW179" s="104"/>
      <c r="BX179" s="105"/>
      <c r="BY179" s="105"/>
      <c r="BZ179" s="105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6"/>
      <c r="CM179" s="105"/>
      <c r="CN179" s="105"/>
      <c r="CO179" s="105"/>
      <c r="CP179" s="105"/>
      <c r="CQ179" s="105"/>
      <c r="CR179" s="105"/>
      <c r="CS179" s="104"/>
      <c r="CT179" s="104"/>
      <c r="CU179" s="104"/>
      <c r="CV179" s="104"/>
      <c r="CW179" s="104"/>
      <c r="CX179" s="104"/>
      <c r="CY179" s="104"/>
      <c r="CZ179" s="104"/>
      <c r="DA179" s="104"/>
      <c r="DB179" s="104"/>
      <c r="DC179" s="104"/>
      <c r="DD179" s="104"/>
      <c r="DE179" s="104"/>
      <c r="DF179" s="104"/>
      <c r="DG179" s="104"/>
      <c r="DH179" s="104"/>
      <c r="DI179" s="104"/>
      <c r="DJ179" s="104"/>
      <c r="DK179" s="104"/>
      <c r="DL179" s="104"/>
      <c r="DM179" s="104"/>
      <c r="DN179" s="104"/>
      <c r="DO179" s="104"/>
      <c r="DP179" s="104"/>
      <c r="DQ179" s="104"/>
      <c r="DR179" s="104"/>
      <c r="DS179" s="104"/>
      <c r="DT179" s="104"/>
      <c r="DU179" s="104"/>
      <c r="DV179" s="104"/>
      <c r="DW179" s="104"/>
      <c r="DX179" s="104"/>
      <c r="DY179" s="104"/>
      <c r="DZ179" s="104"/>
      <c r="EA179" s="104"/>
      <c r="EB179" s="104"/>
      <c r="EC179" s="104"/>
      <c r="ED179" s="104"/>
      <c r="EE179" s="104"/>
      <c r="EF179" s="104"/>
      <c r="EG179" s="104"/>
      <c r="EH179" s="104"/>
      <c r="EI179" s="104"/>
      <c r="EJ179" s="104"/>
      <c r="EK179" s="104"/>
      <c r="EL179" s="104"/>
      <c r="EM179" s="104"/>
      <c r="EN179" s="104"/>
      <c r="EO179" s="104"/>
      <c r="EP179" s="104"/>
      <c r="EQ179" s="104"/>
      <c r="ER179" s="104"/>
      <c r="ES179" s="104"/>
      <c r="ET179" s="104"/>
      <c r="EU179" s="104"/>
      <c r="EV179" s="104"/>
      <c r="EW179" s="104"/>
      <c r="EX179" s="104"/>
      <c r="EY179" s="104"/>
      <c r="EZ179" s="104"/>
      <c r="FA179" s="104"/>
      <c r="FB179" s="104"/>
      <c r="FC179" s="104"/>
      <c r="FD179" s="104"/>
      <c r="FE179" s="104"/>
      <c r="FF179" s="104"/>
      <c r="FG179" s="104"/>
      <c r="FH179" s="104"/>
      <c r="FI179" s="104"/>
      <c r="FJ179" s="104"/>
      <c r="FK179" s="104"/>
      <c r="FL179" s="104"/>
      <c r="FM179" s="104"/>
      <c r="FN179" s="104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</row>
    <row r="180" spans="1:195" s="10" customFormat="1" x14ac:dyDescent="0.2">
      <c r="A180" s="3"/>
      <c r="B180" s="3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104"/>
      <c r="BP180" s="104"/>
      <c r="BQ180" s="104"/>
      <c r="BR180" s="104"/>
      <c r="BS180" s="104"/>
      <c r="BT180" s="104"/>
      <c r="BU180" s="104"/>
      <c r="BV180" s="104"/>
      <c r="BW180" s="104"/>
      <c r="BX180" s="105"/>
      <c r="BY180" s="105"/>
      <c r="BZ180" s="105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6"/>
      <c r="CM180" s="105"/>
      <c r="CN180" s="105"/>
      <c r="CO180" s="105"/>
      <c r="CP180" s="105"/>
      <c r="CQ180" s="105"/>
      <c r="CR180" s="105"/>
      <c r="CS180" s="104"/>
      <c r="CT180" s="104"/>
      <c r="CU180" s="104"/>
      <c r="CV180" s="104"/>
      <c r="CW180" s="104"/>
      <c r="CX180" s="104"/>
      <c r="CY180" s="104"/>
      <c r="CZ180" s="104"/>
      <c r="DA180" s="104"/>
      <c r="DB180" s="104"/>
      <c r="DC180" s="104"/>
      <c r="DD180" s="104"/>
      <c r="DE180" s="104"/>
      <c r="DF180" s="104"/>
      <c r="DG180" s="104"/>
      <c r="DH180" s="104"/>
      <c r="DI180" s="104"/>
      <c r="DJ180" s="104"/>
      <c r="DK180" s="104"/>
      <c r="DL180" s="104"/>
      <c r="DM180" s="104"/>
      <c r="DN180" s="104"/>
      <c r="DO180" s="104"/>
      <c r="DP180" s="104"/>
      <c r="DQ180" s="104"/>
      <c r="DR180" s="104"/>
      <c r="DS180" s="104"/>
      <c r="DT180" s="104"/>
      <c r="DU180" s="104"/>
      <c r="DV180" s="104"/>
      <c r="DW180" s="104"/>
      <c r="DX180" s="104"/>
      <c r="DY180" s="104"/>
      <c r="DZ180" s="104"/>
      <c r="EA180" s="104"/>
      <c r="EB180" s="104"/>
      <c r="EC180" s="104"/>
      <c r="ED180" s="104"/>
      <c r="EE180" s="104"/>
      <c r="EF180" s="104"/>
      <c r="EG180" s="104"/>
      <c r="EH180" s="104"/>
      <c r="EI180" s="104"/>
      <c r="EJ180" s="104"/>
      <c r="EK180" s="104"/>
      <c r="EL180" s="104"/>
      <c r="EM180" s="104"/>
      <c r="EN180" s="104"/>
      <c r="EO180" s="104"/>
      <c r="EP180" s="104"/>
      <c r="EQ180" s="104"/>
      <c r="ER180" s="104"/>
      <c r="ES180" s="104"/>
      <c r="ET180" s="104"/>
      <c r="EU180" s="104"/>
      <c r="EV180" s="104"/>
      <c r="EW180" s="104"/>
      <c r="EX180" s="104"/>
      <c r="EY180" s="104"/>
      <c r="EZ180" s="104"/>
      <c r="FA180" s="104"/>
      <c r="FB180" s="104"/>
      <c r="FC180" s="104"/>
      <c r="FD180" s="104"/>
      <c r="FE180" s="104"/>
      <c r="FF180" s="104"/>
      <c r="FG180" s="104"/>
      <c r="FH180" s="104"/>
      <c r="FI180" s="104"/>
      <c r="FJ180" s="104"/>
      <c r="FK180" s="104"/>
      <c r="FL180" s="104"/>
      <c r="FM180" s="104"/>
      <c r="FN180" s="104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</row>
    <row r="181" spans="1:195" s="10" customFormat="1" x14ac:dyDescent="0.2">
      <c r="A181" s="3"/>
      <c r="B181" s="3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104"/>
      <c r="BP181" s="104"/>
      <c r="BQ181" s="104"/>
      <c r="BR181" s="104"/>
      <c r="BS181" s="104"/>
      <c r="BT181" s="104"/>
      <c r="BU181" s="104"/>
      <c r="BV181" s="104"/>
      <c r="BW181" s="104"/>
      <c r="BX181" s="105"/>
      <c r="BY181" s="105"/>
      <c r="BZ181" s="105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6"/>
      <c r="CM181" s="105"/>
      <c r="CN181" s="105"/>
      <c r="CO181" s="105"/>
      <c r="CP181" s="105"/>
      <c r="CQ181" s="105"/>
      <c r="CR181" s="105"/>
      <c r="CS181" s="104"/>
      <c r="CT181" s="104"/>
      <c r="CU181" s="104"/>
      <c r="CV181" s="104"/>
      <c r="CW181" s="104"/>
      <c r="CX181" s="104"/>
      <c r="CY181" s="104"/>
      <c r="CZ181" s="104"/>
      <c r="DA181" s="104"/>
      <c r="DB181" s="104"/>
      <c r="DC181" s="104"/>
      <c r="DD181" s="104"/>
      <c r="DE181" s="104"/>
      <c r="DF181" s="104"/>
      <c r="DG181" s="104"/>
      <c r="DH181" s="104"/>
      <c r="DI181" s="104"/>
      <c r="DJ181" s="104"/>
      <c r="DK181" s="104"/>
      <c r="DL181" s="104"/>
      <c r="DM181" s="104"/>
      <c r="DN181" s="104"/>
      <c r="DO181" s="104"/>
      <c r="DP181" s="104"/>
      <c r="DQ181" s="104"/>
      <c r="DR181" s="104"/>
      <c r="DS181" s="104"/>
      <c r="DT181" s="104"/>
      <c r="DU181" s="104"/>
      <c r="DV181" s="104"/>
      <c r="DW181" s="104"/>
      <c r="DX181" s="104"/>
      <c r="DY181" s="104"/>
      <c r="DZ181" s="104"/>
      <c r="EA181" s="104"/>
      <c r="EB181" s="104"/>
      <c r="EC181" s="104"/>
      <c r="ED181" s="104"/>
      <c r="EE181" s="104"/>
      <c r="EF181" s="104"/>
      <c r="EG181" s="104"/>
      <c r="EH181" s="104"/>
      <c r="EI181" s="104"/>
      <c r="EJ181" s="104"/>
      <c r="EK181" s="104"/>
      <c r="EL181" s="104"/>
      <c r="EM181" s="104"/>
      <c r="EN181" s="104"/>
      <c r="EO181" s="104"/>
      <c r="EP181" s="104"/>
      <c r="EQ181" s="104"/>
      <c r="ER181" s="104"/>
      <c r="ES181" s="104"/>
      <c r="ET181" s="104"/>
      <c r="EU181" s="104"/>
      <c r="EV181" s="104"/>
      <c r="EW181" s="104"/>
      <c r="EX181" s="104"/>
      <c r="EY181" s="104"/>
      <c r="EZ181" s="104"/>
      <c r="FA181" s="104"/>
      <c r="FB181" s="104"/>
      <c r="FC181" s="104"/>
      <c r="FD181" s="104"/>
      <c r="FE181" s="104"/>
      <c r="FF181" s="104"/>
      <c r="FG181" s="104"/>
      <c r="FH181" s="104"/>
      <c r="FI181" s="104"/>
      <c r="FJ181" s="104"/>
      <c r="FK181" s="104"/>
      <c r="FL181" s="104"/>
      <c r="FM181" s="104"/>
      <c r="FN181" s="104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</row>
    <row r="182" spans="1:195" s="10" customFormat="1" x14ac:dyDescent="0.2">
      <c r="A182" s="3"/>
      <c r="B182" s="3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BN182" s="104"/>
      <c r="BO182" s="104"/>
      <c r="BP182" s="104"/>
      <c r="BQ182" s="104"/>
      <c r="BR182" s="104"/>
      <c r="BS182" s="104"/>
      <c r="BT182" s="104"/>
      <c r="BU182" s="104"/>
      <c r="BV182" s="104"/>
      <c r="BW182" s="104"/>
      <c r="BX182" s="105"/>
      <c r="BY182" s="105"/>
      <c r="BZ182" s="105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6"/>
      <c r="CM182" s="105"/>
      <c r="CN182" s="105"/>
      <c r="CO182" s="105"/>
      <c r="CP182" s="105"/>
      <c r="CQ182" s="105"/>
      <c r="CR182" s="105"/>
      <c r="CS182" s="104"/>
      <c r="CT182" s="104"/>
      <c r="CU182" s="104"/>
      <c r="CV182" s="104"/>
      <c r="CW182" s="104"/>
      <c r="CX182" s="104"/>
      <c r="CY182" s="104"/>
      <c r="CZ182" s="104"/>
      <c r="DA182" s="104"/>
      <c r="DB182" s="104"/>
      <c r="DC182" s="104"/>
      <c r="DD182" s="104"/>
      <c r="DE182" s="104"/>
      <c r="DF182" s="104"/>
      <c r="DG182" s="104"/>
      <c r="DH182" s="104"/>
      <c r="DI182" s="104"/>
      <c r="DJ182" s="104"/>
      <c r="DK182" s="104"/>
      <c r="DL182" s="104"/>
      <c r="DM182" s="104"/>
      <c r="DN182" s="104"/>
      <c r="DO182" s="104"/>
      <c r="DP182" s="104"/>
      <c r="DQ182" s="104"/>
      <c r="DR182" s="104"/>
      <c r="DS182" s="104"/>
      <c r="DT182" s="104"/>
      <c r="DU182" s="104"/>
      <c r="DV182" s="104"/>
      <c r="DW182" s="104"/>
      <c r="DX182" s="104"/>
      <c r="DY182" s="104"/>
      <c r="DZ182" s="104"/>
      <c r="EA182" s="104"/>
      <c r="EB182" s="104"/>
      <c r="EC182" s="104"/>
      <c r="ED182" s="104"/>
      <c r="EE182" s="104"/>
      <c r="EF182" s="104"/>
      <c r="EG182" s="104"/>
      <c r="EH182" s="104"/>
      <c r="EI182" s="104"/>
      <c r="EJ182" s="104"/>
      <c r="EK182" s="104"/>
      <c r="EL182" s="104"/>
      <c r="EM182" s="104"/>
      <c r="EN182" s="104"/>
      <c r="EO182" s="104"/>
      <c r="EP182" s="104"/>
      <c r="EQ182" s="104"/>
      <c r="ER182" s="104"/>
      <c r="ES182" s="104"/>
      <c r="ET182" s="104"/>
      <c r="EU182" s="104"/>
      <c r="EV182" s="104"/>
      <c r="EW182" s="104"/>
      <c r="EX182" s="104"/>
      <c r="EY182" s="104"/>
      <c r="EZ182" s="104"/>
      <c r="FA182" s="104"/>
      <c r="FB182" s="104"/>
      <c r="FC182" s="104"/>
      <c r="FD182" s="104"/>
      <c r="FE182" s="104"/>
      <c r="FF182" s="104"/>
      <c r="FG182" s="104"/>
      <c r="FH182" s="104"/>
      <c r="FI182" s="104"/>
      <c r="FJ182" s="104"/>
      <c r="FK182" s="104"/>
      <c r="FL182" s="104"/>
      <c r="FM182" s="104"/>
      <c r="FN182" s="104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</row>
    <row r="183" spans="1:195" s="10" customFormat="1" x14ac:dyDescent="0.2">
      <c r="A183" s="3"/>
      <c r="B183" s="3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BN183" s="104"/>
      <c r="BO183" s="104"/>
      <c r="BP183" s="104"/>
      <c r="BQ183" s="104"/>
      <c r="BR183" s="104"/>
      <c r="BS183" s="104"/>
      <c r="BT183" s="104"/>
      <c r="BU183" s="104"/>
      <c r="BV183" s="104"/>
      <c r="BW183" s="104"/>
      <c r="BX183" s="105"/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6"/>
      <c r="CM183" s="105"/>
      <c r="CN183" s="105"/>
      <c r="CO183" s="105"/>
      <c r="CP183" s="105"/>
      <c r="CQ183" s="105"/>
      <c r="CR183" s="105"/>
      <c r="CS183" s="104"/>
      <c r="CT183" s="104"/>
      <c r="CU183" s="104"/>
      <c r="CV183" s="104"/>
      <c r="CW183" s="104"/>
      <c r="CX183" s="104"/>
      <c r="CY183" s="104"/>
      <c r="CZ183" s="104"/>
      <c r="DA183" s="104"/>
      <c r="DB183" s="104"/>
      <c r="DC183" s="104"/>
      <c r="DD183" s="104"/>
      <c r="DE183" s="104"/>
      <c r="DF183" s="104"/>
      <c r="DG183" s="104"/>
      <c r="DH183" s="104"/>
      <c r="DI183" s="104"/>
      <c r="DJ183" s="104"/>
      <c r="DK183" s="104"/>
      <c r="DL183" s="104"/>
      <c r="DM183" s="104"/>
      <c r="DN183" s="104"/>
      <c r="DO183" s="104"/>
      <c r="DP183" s="104"/>
      <c r="DQ183" s="104"/>
      <c r="DR183" s="104"/>
      <c r="DS183" s="104"/>
      <c r="DT183" s="104"/>
      <c r="DU183" s="104"/>
      <c r="DV183" s="104"/>
      <c r="DW183" s="104"/>
      <c r="DX183" s="104"/>
      <c r="DY183" s="104"/>
      <c r="DZ183" s="104"/>
      <c r="EA183" s="104"/>
      <c r="EB183" s="104"/>
      <c r="EC183" s="104"/>
      <c r="ED183" s="104"/>
      <c r="EE183" s="104"/>
      <c r="EF183" s="104"/>
      <c r="EG183" s="104"/>
      <c r="EH183" s="104"/>
      <c r="EI183" s="104"/>
      <c r="EJ183" s="104"/>
      <c r="EK183" s="104"/>
      <c r="EL183" s="104"/>
      <c r="EM183" s="104"/>
      <c r="EN183" s="104"/>
      <c r="EO183" s="104"/>
      <c r="EP183" s="104"/>
      <c r="EQ183" s="104"/>
      <c r="ER183" s="104"/>
      <c r="ES183" s="104"/>
      <c r="ET183" s="104"/>
      <c r="EU183" s="104"/>
      <c r="EV183" s="104"/>
      <c r="EW183" s="104"/>
      <c r="EX183" s="104"/>
      <c r="EY183" s="104"/>
      <c r="EZ183" s="104"/>
      <c r="FA183" s="104"/>
      <c r="FB183" s="104"/>
      <c r="FC183" s="104"/>
      <c r="FD183" s="104"/>
      <c r="FE183" s="104"/>
      <c r="FF183" s="104"/>
      <c r="FG183" s="104"/>
      <c r="FH183" s="104"/>
      <c r="FI183" s="104"/>
      <c r="FJ183" s="104"/>
      <c r="FK183" s="104"/>
      <c r="FL183" s="104"/>
      <c r="FM183" s="104"/>
      <c r="FN183" s="104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</row>
    <row r="184" spans="1:195" s="10" customFormat="1" x14ac:dyDescent="0.2">
      <c r="A184" s="3"/>
      <c r="B184" s="3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  <c r="BT184" s="104"/>
      <c r="BU184" s="104"/>
      <c r="BV184" s="104"/>
      <c r="BW184" s="104"/>
      <c r="BX184" s="105"/>
      <c r="BY184" s="105"/>
      <c r="BZ184" s="105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6"/>
      <c r="CM184" s="105"/>
      <c r="CN184" s="105"/>
      <c r="CO184" s="105"/>
      <c r="CP184" s="105"/>
      <c r="CQ184" s="105"/>
      <c r="CR184" s="105"/>
      <c r="CS184" s="104"/>
      <c r="CT184" s="104"/>
      <c r="CU184" s="104"/>
      <c r="CV184" s="104"/>
      <c r="CW184" s="104"/>
      <c r="CX184" s="104"/>
      <c r="CY184" s="104"/>
      <c r="CZ184" s="104"/>
      <c r="DA184" s="104"/>
      <c r="DB184" s="104"/>
      <c r="DC184" s="104"/>
      <c r="DD184" s="104"/>
      <c r="DE184" s="104"/>
      <c r="DF184" s="104"/>
      <c r="DG184" s="104"/>
      <c r="DH184" s="104"/>
      <c r="DI184" s="104"/>
      <c r="DJ184" s="104"/>
      <c r="DK184" s="104"/>
      <c r="DL184" s="104"/>
      <c r="DM184" s="104"/>
      <c r="DN184" s="104"/>
      <c r="DO184" s="104"/>
      <c r="DP184" s="104"/>
      <c r="DQ184" s="104"/>
      <c r="DR184" s="104"/>
      <c r="DS184" s="104"/>
      <c r="DT184" s="104"/>
      <c r="DU184" s="104"/>
      <c r="DV184" s="104"/>
      <c r="DW184" s="104"/>
      <c r="DX184" s="104"/>
      <c r="DY184" s="104"/>
      <c r="DZ184" s="104"/>
      <c r="EA184" s="104"/>
      <c r="EB184" s="104"/>
      <c r="EC184" s="104"/>
      <c r="ED184" s="104"/>
      <c r="EE184" s="104"/>
      <c r="EF184" s="104"/>
      <c r="EG184" s="104"/>
      <c r="EH184" s="104"/>
      <c r="EI184" s="104"/>
      <c r="EJ184" s="104"/>
      <c r="EK184" s="104"/>
      <c r="EL184" s="104"/>
      <c r="EM184" s="104"/>
      <c r="EN184" s="104"/>
      <c r="EO184" s="104"/>
      <c r="EP184" s="104"/>
      <c r="EQ184" s="104"/>
      <c r="ER184" s="104"/>
      <c r="ES184" s="104"/>
      <c r="ET184" s="104"/>
      <c r="EU184" s="104"/>
      <c r="EV184" s="104"/>
      <c r="EW184" s="104"/>
      <c r="EX184" s="104"/>
      <c r="EY184" s="104"/>
      <c r="EZ184" s="104"/>
      <c r="FA184" s="104"/>
      <c r="FB184" s="104"/>
      <c r="FC184" s="104"/>
      <c r="FD184" s="104"/>
      <c r="FE184" s="104"/>
      <c r="FF184" s="104"/>
      <c r="FG184" s="104"/>
      <c r="FH184" s="104"/>
      <c r="FI184" s="104"/>
      <c r="FJ184" s="104"/>
      <c r="FK184" s="104"/>
      <c r="FL184" s="104"/>
      <c r="FM184" s="104"/>
      <c r="FN184" s="104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</row>
    <row r="185" spans="1:195" s="10" customFormat="1" x14ac:dyDescent="0.2">
      <c r="A185" s="3"/>
      <c r="B185" s="3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04"/>
      <c r="BQ185" s="104"/>
      <c r="BR185" s="104"/>
      <c r="BS185" s="104"/>
      <c r="BT185" s="104"/>
      <c r="BU185" s="104"/>
      <c r="BV185" s="104"/>
      <c r="BW185" s="104"/>
      <c r="BX185" s="105"/>
      <c r="BY185" s="105"/>
      <c r="BZ185" s="105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6"/>
      <c r="CM185" s="105"/>
      <c r="CN185" s="105"/>
      <c r="CO185" s="105"/>
      <c r="CP185" s="105"/>
      <c r="CQ185" s="105"/>
      <c r="CR185" s="105"/>
      <c r="CS185" s="104"/>
      <c r="CT185" s="104"/>
      <c r="CU185" s="104"/>
      <c r="CV185" s="104"/>
      <c r="CW185" s="104"/>
      <c r="CX185" s="104"/>
      <c r="CY185" s="104"/>
      <c r="CZ185" s="104"/>
      <c r="DA185" s="104"/>
      <c r="DB185" s="104"/>
      <c r="DC185" s="104"/>
      <c r="DD185" s="104"/>
      <c r="DE185" s="104"/>
      <c r="DF185" s="104"/>
      <c r="DG185" s="104"/>
      <c r="DH185" s="104"/>
      <c r="DI185" s="104"/>
      <c r="DJ185" s="104"/>
      <c r="DK185" s="104"/>
      <c r="DL185" s="104"/>
      <c r="DM185" s="104"/>
      <c r="DN185" s="104"/>
      <c r="DO185" s="104"/>
      <c r="DP185" s="104"/>
      <c r="DQ185" s="104"/>
      <c r="DR185" s="104"/>
      <c r="DS185" s="104"/>
      <c r="DT185" s="104"/>
      <c r="DU185" s="104"/>
      <c r="DV185" s="104"/>
      <c r="DW185" s="104"/>
      <c r="DX185" s="104"/>
      <c r="DY185" s="104"/>
      <c r="DZ185" s="104"/>
      <c r="EA185" s="104"/>
      <c r="EB185" s="104"/>
      <c r="EC185" s="104"/>
      <c r="ED185" s="104"/>
      <c r="EE185" s="104"/>
      <c r="EF185" s="104"/>
      <c r="EG185" s="104"/>
      <c r="EH185" s="104"/>
      <c r="EI185" s="104"/>
      <c r="EJ185" s="104"/>
      <c r="EK185" s="104"/>
      <c r="EL185" s="104"/>
      <c r="EM185" s="104"/>
      <c r="EN185" s="104"/>
      <c r="EO185" s="104"/>
      <c r="EP185" s="104"/>
      <c r="EQ185" s="104"/>
      <c r="ER185" s="104"/>
      <c r="ES185" s="104"/>
      <c r="ET185" s="104"/>
      <c r="EU185" s="104"/>
      <c r="EV185" s="104"/>
      <c r="EW185" s="104"/>
      <c r="EX185" s="104"/>
      <c r="EY185" s="104"/>
      <c r="EZ185" s="104"/>
      <c r="FA185" s="104"/>
      <c r="FB185" s="104"/>
      <c r="FC185" s="104"/>
      <c r="FD185" s="104"/>
      <c r="FE185" s="104"/>
      <c r="FF185" s="104"/>
      <c r="FG185" s="104"/>
      <c r="FH185" s="104"/>
      <c r="FI185" s="104"/>
      <c r="FJ185" s="104"/>
      <c r="FK185" s="104"/>
      <c r="FL185" s="104"/>
      <c r="FM185" s="104"/>
      <c r="FN185" s="104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</row>
    <row r="186" spans="1:195" s="10" customFormat="1" x14ac:dyDescent="0.2">
      <c r="A186" s="3"/>
      <c r="B186" s="3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BN186" s="104"/>
      <c r="BO186" s="104"/>
      <c r="BP186" s="104"/>
      <c r="BQ186" s="104"/>
      <c r="BR186" s="104"/>
      <c r="BS186" s="104"/>
      <c r="BT186" s="104"/>
      <c r="BU186" s="104"/>
      <c r="BV186" s="104"/>
      <c r="BW186" s="104"/>
      <c r="BX186" s="105"/>
      <c r="BY186" s="105"/>
      <c r="BZ186" s="105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6"/>
      <c r="CM186" s="105"/>
      <c r="CN186" s="105"/>
      <c r="CO186" s="105"/>
      <c r="CP186" s="105"/>
      <c r="CQ186" s="105"/>
      <c r="CR186" s="105"/>
      <c r="CS186" s="104"/>
      <c r="CT186" s="104"/>
      <c r="CU186" s="104"/>
      <c r="CV186" s="104"/>
      <c r="CW186" s="104"/>
      <c r="CX186" s="104"/>
      <c r="CY186" s="104"/>
      <c r="CZ186" s="104"/>
      <c r="DA186" s="104"/>
      <c r="DB186" s="104"/>
      <c r="DC186" s="104"/>
      <c r="DD186" s="104"/>
      <c r="DE186" s="104"/>
      <c r="DF186" s="104"/>
      <c r="DG186" s="104"/>
      <c r="DH186" s="104"/>
      <c r="DI186" s="104"/>
      <c r="DJ186" s="104"/>
      <c r="DK186" s="104"/>
      <c r="DL186" s="104"/>
      <c r="DM186" s="104"/>
      <c r="DN186" s="104"/>
      <c r="DO186" s="104"/>
      <c r="DP186" s="104"/>
      <c r="DQ186" s="104"/>
      <c r="DR186" s="104"/>
      <c r="DS186" s="104"/>
      <c r="DT186" s="104"/>
      <c r="DU186" s="104"/>
      <c r="DV186" s="104"/>
      <c r="DW186" s="104"/>
      <c r="DX186" s="104"/>
      <c r="DY186" s="104"/>
      <c r="DZ186" s="104"/>
      <c r="EA186" s="104"/>
      <c r="EB186" s="104"/>
      <c r="EC186" s="104"/>
      <c r="ED186" s="104"/>
      <c r="EE186" s="104"/>
      <c r="EF186" s="104"/>
      <c r="EG186" s="104"/>
      <c r="EH186" s="104"/>
      <c r="EI186" s="104"/>
      <c r="EJ186" s="104"/>
      <c r="EK186" s="104"/>
      <c r="EL186" s="104"/>
      <c r="EM186" s="104"/>
      <c r="EN186" s="104"/>
      <c r="EO186" s="104"/>
      <c r="EP186" s="104"/>
      <c r="EQ186" s="104"/>
      <c r="ER186" s="104"/>
      <c r="ES186" s="104"/>
      <c r="ET186" s="104"/>
      <c r="EU186" s="104"/>
      <c r="EV186" s="104"/>
      <c r="EW186" s="104"/>
      <c r="EX186" s="104"/>
      <c r="EY186" s="104"/>
      <c r="EZ186" s="104"/>
      <c r="FA186" s="104"/>
      <c r="FB186" s="104"/>
      <c r="FC186" s="104"/>
      <c r="FD186" s="104"/>
      <c r="FE186" s="104"/>
      <c r="FF186" s="104"/>
      <c r="FG186" s="104"/>
      <c r="FH186" s="104"/>
      <c r="FI186" s="104"/>
      <c r="FJ186" s="104"/>
      <c r="FK186" s="104"/>
      <c r="FL186" s="104"/>
      <c r="FM186" s="104"/>
      <c r="FN186" s="104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</row>
    <row r="187" spans="1:195" s="10" customFormat="1" x14ac:dyDescent="0.2">
      <c r="A187" s="3"/>
      <c r="B187" s="3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5"/>
      <c r="BY187" s="105"/>
      <c r="BZ187" s="105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6"/>
      <c r="CM187" s="105"/>
      <c r="CN187" s="105"/>
      <c r="CO187" s="105"/>
      <c r="CP187" s="105"/>
      <c r="CQ187" s="105"/>
      <c r="CR187" s="105"/>
      <c r="CS187" s="104"/>
      <c r="CT187" s="104"/>
      <c r="CU187" s="104"/>
      <c r="CV187" s="104"/>
      <c r="CW187" s="104"/>
      <c r="CX187" s="104"/>
      <c r="CY187" s="104"/>
      <c r="CZ187" s="104"/>
      <c r="DA187" s="104"/>
      <c r="DB187" s="104"/>
      <c r="DC187" s="104"/>
      <c r="DD187" s="104"/>
      <c r="DE187" s="104"/>
      <c r="DF187" s="104"/>
      <c r="DG187" s="104"/>
      <c r="DH187" s="104"/>
      <c r="DI187" s="104"/>
      <c r="DJ187" s="104"/>
      <c r="DK187" s="104"/>
      <c r="DL187" s="104"/>
      <c r="DM187" s="104"/>
      <c r="DN187" s="104"/>
      <c r="DO187" s="104"/>
      <c r="DP187" s="104"/>
      <c r="DQ187" s="104"/>
      <c r="DR187" s="104"/>
      <c r="DS187" s="104"/>
      <c r="DT187" s="104"/>
      <c r="DU187" s="104"/>
      <c r="DV187" s="104"/>
      <c r="DW187" s="104"/>
      <c r="DX187" s="104"/>
      <c r="DY187" s="104"/>
      <c r="DZ187" s="104"/>
      <c r="EA187" s="104"/>
      <c r="EB187" s="104"/>
      <c r="EC187" s="104"/>
      <c r="ED187" s="104"/>
      <c r="EE187" s="104"/>
      <c r="EF187" s="104"/>
      <c r="EG187" s="104"/>
      <c r="EH187" s="104"/>
      <c r="EI187" s="104"/>
      <c r="EJ187" s="104"/>
      <c r="EK187" s="104"/>
      <c r="EL187" s="104"/>
      <c r="EM187" s="104"/>
      <c r="EN187" s="104"/>
      <c r="EO187" s="104"/>
      <c r="EP187" s="104"/>
      <c r="EQ187" s="104"/>
      <c r="ER187" s="104"/>
      <c r="ES187" s="104"/>
      <c r="ET187" s="104"/>
      <c r="EU187" s="104"/>
      <c r="EV187" s="104"/>
      <c r="EW187" s="104"/>
      <c r="EX187" s="104"/>
      <c r="EY187" s="104"/>
      <c r="EZ187" s="104"/>
      <c r="FA187" s="104"/>
      <c r="FB187" s="104"/>
      <c r="FC187" s="104"/>
      <c r="FD187" s="104"/>
      <c r="FE187" s="104"/>
      <c r="FF187" s="104"/>
      <c r="FG187" s="104"/>
      <c r="FH187" s="104"/>
      <c r="FI187" s="104"/>
      <c r="FJ187" s="104"/>
      <c r="FK187" s="104"/>
      <c r="FL187" s="104"/>
      <c r="FM187" s="104"/>
      <c r="FN187" s="104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</row>
    <row r="188" spans="1:195" s="10" customFormat="1" x14ac:dyDescent="0.2">
      <c r="A188" s="3"/>
      <c r="B188" s="3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6"/>
      <c r="CM188" s="105"/>
      <c r="CN188" s="105"/>
      <c r="CO188" s="105"/>
      <c r="CP188" s="105"/>
      <c r="CQ188" s="105"/>
      <c r="CR188" s="105"/>
      <c r="CS188" s="104"/>
      <c r="CT188" s="104"/>
      <c r="CU188" s="104"/>
      <c r="CV188" s="104"/>
      <c r="CW188" s="104"/>
      <c r="CX188" s="104"/>
      <c r="CY188" s="104"/>
      <c r="CZ188" s="104"/>
      <c r="DA188" s="104"/>
      <c r="DB188" s="104"/>
      <c r="DC188" s="104"/>
      <c r="DD188" s="104"/>
      <c r="DE188" s="104"/>
      <c r="DF188" s="104"/>
      <c r="DG188" s="104"/>
      <c r="DH188" s="104"/>
      <c r="DI188" s="104"/>
      <c r="DJ188" s="104"/>
      <c r="DK188" s="104"/>
      <c r="DL188" s="104"/>
      <c r="DM188" s="104"/>
      <c r="DN188" s="104"/>
      <c r="DO188" s="104"/>
      <c r="DP188" s="104"/>
      <c r="DQ188" s="104"/>
      <c r="DR188" s="104"/>
      <c r="DS188" s="104"/>
      <c r="DT188" s="104"/>
      <c r="DU188" s="104"/>
      <c r="DV188" s="104"/>
      <c r="DW188" s="104"/>
      <c r="DX188" s="104"/>
      <c r="DY188" s="104"/>
      <c r="DZ188" s="104"/>
      <c r="EA188" s="104"/>
      <c r="EB188" s="104"/>
      <c r="EC188" s="104"/>
      <c r="ED188" s="104"/>
      <c r="EE188" s="104"/>
      <c r="EF188" s="104"/>
      <c r="EG188" s="104"/>
      <c r="EH188" s="104"/>
      <c r="EI188" s="104"/>
      <c r="EJ188" s="104"/>
      <c r="EK188" s="104"/>
      <c r="EL188" s="104"/>
      <c r="EM188" s="104"/>
      <c r="EN188" s="104"/>
      <c r="EO188" s="104"/>
      <c r="EP188" s="104"/>
      <c r="EQ188" s="104"/>
      <c r="ER188" s="104"/>
      <c r="ES188" s="104"/>
      <c r="ET188" s="104"/>
      <c r="EU188" s="104"/>
      <c r="EV188" s="104"/>
      <c r="EW188" s="104"/>
      <c r="EX188" s="104"/>
      <c r="EY188" s="104"/>
      <c r="EZ188" s="104"/>
      <c r="FA188" s="104"/>
      <c r="FB188" s="104"/>
      <c r="FC188" s="104"/>
      <c r="FD188" s="104"/>
      <c r="FE188" s="104"/>
      <c r="FF188" s="104"/>
      <c r="FG188" s="104"/>
      <c r="FH188" s="104"/>
      <c r="FI188" s="104"/>
      <c r="FJ188" s="104"/>
      <c r="FK188" s="104"/>
      <c r="FL188" s="104"/>
      <c r="FM188" s="104"/>
      <c r="FN188" s="104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</row>
    <row r="189" spans="1:195" s="10" customFormat="1" x14ac:dyDescent="0.2">
      <c r="A189" s="3"/>
      <c r="B189" s="3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6"/>
      <c r="CM189" s="105"/>
      <c r="CN189" s="105"/>
      <c r="CO189" s="105"/>
      <c r="CP189" s="105"/>
      <c r="CQ189" s="105"/>
      <c r="CR189" s="105"/>
      <c r="CS189" s="104"/>
      <c r="CT189" s="104"/>
      <c r="CU189" s="104"/>
      <c r="CV189" s="104"/>
      <c r="CW189" s="104"/>
      <c r="CX189" s="104"/>
      <c r="CY189" s="104"/>
      <c r="CZ189" s="104"/>
      <c r="DA189" s="104"/>
      <c r="DB189" s="104"/>
      <c r="DC189" s="104"/>
      <c r="DD189" s="104"/>
      <c r="DE189" s="104"/>
      <c r="DF189" s="104"/>
      <c r="DG189" s="104"/>
      <c r="DH189" s="104"/>
      <c r="DI189" s="104"/>
      <c r="DJ189" s="104"/>
      <c r="DK189" s="104"/>
      <c r="DL189" s="104"/>
      <c r="DM189" s="104"/>
      <c r="DN189" s="104"/>
      <c r="DO189" s="104"/>
      <c r="DP189" s="104"/>
      <c r="DQ189" s="104"/>
      <c r="DR189" s="104"/>
      <c r="DS189" s="104"/>
      <c r="DT189" s="104"/>
      <c r="DU189" s="104"/>
      <c r="DV189" s="104"/>
      <c r="DW189" s="104"/>
      <c r="DX189" s="104"/>
      <c r="DY189" s="104"/>
      <c r="DZ189" s="104"/>
      <c r="EA189" s="104"/>
      <c r="EB189" s="104"/>
      <c r="EC189" s="104"/>
      <c r="ED189" s="104"/>
      <c r="EE189" s="104"/>
      <c r="EF189" s="104"/>
      <c r="EG189" s="104"/>
      <c r="EH189" s="104"/>
      <c r="EI189" s="104"/>
      <c r="EJ189" s="104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4"/>
      <c r="FB189" s="104"/>
      <c r="FC189" s="104"/>
      <c r="FD189" s="104"/>
      <c r="FE189" s="104"/>
      <c r="FF189" s="104"/>
      <c r="FG189" s="104"/>
      <c r="FH189" s="104"/>
      <c r="FI189" s="104"/>
      <c r="FJ189" s="104"/>
      <c r="FK189" s="104"/>
      <c r="FL189" s="104"/>
      <c r="FM189" s="104"/>
      <c r="FN189" s="104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</row>
    <row r="190" spans="1:195" s="10" customFormat="1" x14ac:dyDescent="0.2">
      <c r="A190" s="3"/>
      <c r="B190" s="3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5"/>
      <c r="BY190" s="105"/>
      <c r="BZ190" s="105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6"/>
      <c r="CM190" s="105"/>
      <c r="CN190" s="105"/>
      <c r="CO190" s="105"/>
      <c r="CP190" s="105"/>
      <c r="CQ190" s="105"/>
      <c r="CR190" s="105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  <c r="DL190" s="104"/>
      <c r="DM190" s="104"/>
      <c r="DN190" s="104"/>
      <c r="DO190" s="104"/>
      <c r="DP190" s="104"/>
      <c r="DQ190" s="104"/>
      <c r="DR190" s="104"/>
      <c r="DS190" s="104"/>
      <c r="DT190" s="104"/>
      <c r="DU190" s="104"/>
      <c r="DV190" s="104"/>
      <c r="DW190" s="104"/>
      <c r="DX190" s="104"/>
      <c r="DY190" s="104"/>
      <c r="DZ190" s="104"/>
      <c r="EA190" s="104"/>
      <c r="EB190" s="104"/>
      <c r="EC190" s="104"/>
      <c r="ED190" s="104"/>
      <c r="EE190" s="104"/>
      <c r="EF190" s="104"/>
      <c r="EG190" s="104"/>
      <c r="EH190" s="104"/>
      <c r="EI190" s="104"/>
      <c r="EJ190" s="104"/>
      <c r="EK190" s="104"/>
      <c r="EL190" s="104"/>
      <c r="EM190" s="104"/>
      <c r="EN190" s="104"/>
      <c r="EO190" s="104"/>
      <c r="EP190" s="104"/>
      <c r="EQ190" s="104"/>
      <c r="ER190" s="104"/>
      <c r="ES190" s="104"/>
      <c r="ET190" s="104"/>
      <c r="EU190" s="104"/>
      <c r="EV190" s="104"/>
      <c r="EW190" s="104"/>
      <c r="EX190" s="104"/>
      <c r="EY190" s="104"/>
      <c r="EZ190" s="104"/>
      <c r="FA190" s="104"/>
      <c r="FB190" s="104"/>
      <c r="FC190" s="104"/>
      <c r="FD190" s="104"/>
      <c r="FE190" s="104"/>
      <c r="FF190" s="104"/>
      <c r="FG190" s="104"/>
      <c r="FH190" s="104"/>
      <c r="FI190" s="104"/>
      <c r="FJ190" s="104"/>
      <c r="FK190" s="104"/>
      <c r="FL190" s="104"/>
      <c r="FM190" s="104"/>
      <c r="FN190" s="104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</row>
    <row r="191" spans="1:195" s="10" customFormat="1" x14ac:dyDescent="0.2">
      <c r="A191" s="3"/>
      <c r="B191" s="3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5"/>
      <c r="BY191" s="105"/>
      <c r="BZ191" s="105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6"/>
      <c r="CM191" s="105"/>
      <c r="CN191" s="105"/>
      <c r="CO191" s="105"/>
      <c r="CP191" s="105"/>
      <c r="CQ191" s="105"/>
      <c r="CR191" s="105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  <c r="DL191" s="104"/>
      <c r="DM191" s="104"/>
      <c r="DN191" s="104"/>
      <c r="DO191" s="104"/>
      <c r="DP191" s="104"/>
      <c r="DQ191" s="104"/>
      <c r="DR191" s="104"/>
      <c r="DS191" s="104"/>
      <c r="DT191" s="104"/>
      <c r="DU191" s="104"/>
      <c r="DV191" s="104"/>
      <c r="DW191" s="104"/>
      <c r="DX191" s="104"/>
      <c r="DY191" s="104"/>
      <c r="DZ191" s="104"/>
      <c r="EA191" s="104"/>
      <c r="EB191" s="104"/>
      <c r="EC191" s="104"/>
      <c r="ED191" s="104"/>
      <c r="EE191" s="104"/>
      <c r="EF191" s="104"/>
      <c r="EG191" s="104"/>
      <c r="EH191" s="104"/>
      <c r="EI191" s="104"/>
      <c r="EJ191" s="104"/>
      <c r="EK191" s="104"/>
      <c r="EL191" s="104"/>
      <c r="EM191" s="104"/>
      <c r="EN191" s="104"/>
      <c r="EO191" s="104"/>
      <c r="EP191" s="104"/>
      <c r="EQ191" s="104"/>
      <c r="ER191" s="104"/>
      <c r="ES191" s="104"/>
      <c r="ET191" s="104"/>
      <c r="EU191" s="104"/>
      <c r="EV191" s="104"/>
      <c r="EW191" s="104"/>
      <c r="EX191" s="104"/>
      <c r="EY191" s="104"/>
      <c r="EZ191" s="104"/>
      <c r="FA191" s="104"/>
      <c r="FB191" s="104"/>
      <c r="FC191" s="104"/>
      <c r="FD191" s="104"/>
      <c r="FE191" s="104"/>
      <c r="FF191" s="104"/>
      <c r="FG191" s="104"/>
      <c r="FH191" s="104"/>
      <c r="FI191" s="104"/>
      <c r="FJ191" s="104"/>
      <c r="FK191" s="104"/>
      <c r="FL191" s="104"/>
      <c r="FM191" s="104"/>
      <c r="FN191" s="104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</row>
    <row r="192" spans="1:195" s="10" customFormat="1" x14ac:dyDescent="0.2">
      <c r="A192" s="3"/>
      <c r="B192" s="3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5"/>
      <c r="BY192" s="105"/>
      <c r="BZ192" s="105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6"/>
      <c r="CM192" s="105"/>
      <c r="CN192" s="105"/>
      <c r="CO192" s="105"/>
      <c r="CP192" s="105"/>
      <c r="CQ192" s="105"/>
      <c r="CR192" s="105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4"/>
      <c r="DF192" s="104"/>
      <c r="DG192" s="104"/>
      <c r="DH192" s="104"/>
      <c r="DI192" s="104"/>
      <c r="DJ192" s="104"/>
      <c r="DK192" s="104"/>
      <c r="DL192" s="104"/>
      <c r="DM192" s="104"/>
      <c r="DN192" s="104"/>
      <c r="DO192" s="104"/>
      <c r="DP192" s="104"/>
      <c r="DQ192" s="104"/>
      <c r="DR192" s="104"/>
      <c r="DS192" s="104"/>
      <c r="DT192" s="104"/>
      <c r="DU192" s="104"/>
      <c r="DV192" s="104"/>
      <c r="DW192" s="104"/>
      <c r="DX192" s="104"/>
      <c r="DY192" s="104"/>
      <c r="DZ192" s="104"/>
      <c r="EA192" s="104"/>
      <c r="EB192" s="104"/>
      <c r="EC192" s="104"/>
      <c r="ED192" s="104"/>
      <c r="EE192" s="104"/>
      <c r="EF192" s="104"/>
      <c r="EG192" s="104"/>
      <c r="EH192" s="104"/>
      <c r="EI192" s="104"/>
      <c r="EJ192" s="104"/>
      <c r="EK192" s="104"/>
      <c r="EL192" s="104"/>
      <c r="EM192" s="104"/>
      <c r="EN192" s="104"/>
      <c r="EO192" s="104"/>
      <c r="EP192" s="104"/>
      <c r="EQ192" s="104"/>
      <c r="ER192" s="104"/>
      <c r="ES192" s="104"/>
      <c r="ET192" s="104"/>
      <c r="EU192" s="104"/>
      <c r="EV192" s="104"/>
      <c r="EW192" s="104"/>
      <c r="EX192" s="104"/>
      <c r="EY192" s="104"/>
      <c r="EZ192" s="104"/>
      <c r="FA192" s="104"/>
      <c r="FB192" s="104"/>
      <c r="FC192" s="104"/>
      <c r="FD192" s="104"/>
      <c r="FE192" s="104"/>
      <c r="FF192" s="104"/>
      <c r="FG192" s="104"/>
      <c r="FH192" s="104"/>
      <c r="FI192" s="104"/>
      <c r="FJ192" s="104"/>
      <c r="FK192" s="104"/>
      <c r="FL192" s="104"/>
      <c r="FM192" s="104"/>
      <c r="FN192" s="104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</row>
    <row r="193" spans="1:195" s="10" customFormat="1" x14ac:dyDescent="0.2">
      <c r="A193" s="3"/>
      <c r="B193" s="3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5"/>
      <c r="BY193" s="105"/>
      <c r="BZ193" s="105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6"/>
      <c r="CM193" s="105"/>
      <c r="CN193" s="105"/>
      <c r="CO193" s="105"/>
      <c r="CP193" s="105"/>
      <c r="CQ193" s="105"/>
      <c r="CR193" s="105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</row>
    <row r="194" spans="1:195" s="10" customFormat="1" x14ac:dyDescent="0.2">
      <c r="A194" s="3"/>
      <c r="B194" s="3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5"/>
      <c r="BY194" s="105"/>
      <c r="BZ194" s="105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6"/>
      <c r="CM194" s="105"/>
      <c r="CN194" s="105"/>
      <c r="CO194" s="105"/>
      <c r="CP194" s="105"/>
      <c r="CQ194" s="105"/>
      <c r="CR194" s="105"/>
      <c r="CS194" s="104"/>
      <c r="CT194" s="104"/>
      <c r="CU194" s="104"/>
      <c r="CV194" s="104"/>
      <c r="CW194" s="104"/>
      <c r="CX194" s="104"/>
      <c r="CY194" s="104"/>
      <c r="CZ194" s="104"/>
      <c r="DA194" s="104"/>
      <c r="DB194" s="104"/>
      <c r="DC194" s="104"/>
      <c r="DD194" s="104"/>
      <c r="DE194" s="104"/>
      <c r="DF194" s="104"/>
      <c r="DG194" s="104"/>
      <c r="DH194" s="104"/>
      <c r="DI194" s="104"/>
      <c r="DJ194" s="104"/>
      <c r="DK194" s="104"/>
      <c r="DL194" s="104"/>
      <c r="DM194" s="104"/>
      <c r="DN194" s="104"/>
      <c r="DO194" s="104"/>
      <c r="DP194" s="104"/>
      <c r="DQ194" s="104"/>
      <c r="DR194" s="104"/>
      <c r="DS194" s="104"/>
      <c r="DT194" s="104"/>
      <c r="DU194" s="104"/>
      <c r="DV194" s="104"/>
      <c r="DW194" s="104"/>
      <c r="DX194" s="104"/>
      <c r="DY194" s="104"/>
      <c r="DZ194" s="104"/>
      <c r="EA194" s="104"/>
      <c r="EB194" s="104"/>
      <c r="EC194" s="104"/>
      <c r="ED194" s="104"/>
      <c r="EE194" s="104"/>
      <c r="EF194" s="104"/>
      <c r="EG194" s="104"/>
      <c r="EH194" s="104"/>
      <c r="EI194" s="104"/>
      <c r="EJ194" s="104"/>
      <c r="EK194" s="104"/>
      <c r="EL194" s="104"/>
      <c r="EM194" s="104"/>
      <c r="EN194" s="104"/>
      <c r="EO194" s="104"/>
      <c r="EP194" s="104"/>
      <c r="EQ194" s="104"/>
      <c r="ER194" s="104"/>
      <c r="ES194" s="104"/>
      <c r="ET194" s="104"/>
      <c r="EU194" s="104"/>
      <c r="EV194" s="104"/>
      <c r="EW194" s="104"/>
      <c r="EX194" s="104"/>
      <c r="EY194" s="104"/>
      <c r="EZ194" s="104"/>
      <c r="FA194" s="104"/>
      <c r="FB194" s="104"/>
      <c r="FC194" s="104"/>
      <c r="FD194" s="104"/>
      <c r="FE194" s="104"/>
      <c r="FF194" s="104"/>
      <c r="FG194" s="104"/>
      <c r="FH194" s="104"/>
      <c r="FI194" s="104"/>
      <c r="FJ194" s="104"/>
      <c r="FK194" s="104"/>
      <c r="FL194" s="104"/>
      <c r="FM194" s="104"/>
      <c r="FN194" s="104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</row>
    <row r="195" spans="1:195" s="10" customFormat="1" x14ac:dyDescent="0.2">
      <c r="A195" s="3"/>
      <c r="B195" s="3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5"/>
      <c r="BY195" s="105"/>
      <c r="BZ195" s="105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6"/>
      <c r="CM195" s="105"/>
      <c r="CN195" s="105"/>
      <c r="CO195" s="105"/>
      <c r="CP195" s="105"/>
      <c r="CQ195" s="105"/>
      <c r="CR195" s="105"/>
      <c r="CS195" s="104"/>
      <c r="CT195" s="104"/>
      <c r="CU195" s="104"/>
      <c r="CV195" s="104"/>
      <c r="CW195" s="104"/>
      <c r="CX195" s="104"/>
      <c r="CY195" s="104"/>
      <c r="CZ195" s="104"/>
      <c r="DA195" s="104"/>
      <c r="DB195" s="104"/>
      <c r="DC195" s="104"/>
      <c r="DD195" s="104"/>
      <c r="DE195" s="104"/>
      <c r="DF195" s="104"/>
      <c r="DG195" s="104"/>
      <c r="DH195" s="104"/>
      <c r="DI195" s="104"/>
      <c r="DJ195" s="104"/>
      <c r="DK195" s="104"/>
      <c r="DL195" s="104"/>
      <c r="DM195" s="104"/>
      <c r="DN195" s="104"/>
      <c r="DO195" s="104"/>
      <c r="DP195" s="104"/>
      <c r="DQ195" s="104"/>
      <c r="DR195" s="104"/>
      <c r="DS195" s="104"/>
      <c r="DT195" s="104"/>
      <c r="DU195" s="104"/>
      <c r="DV195" s="104"/>
      <c r="DW195" s="104"/>
      <c r="DX195" s="104"/>
      <c r="DY195" s="104"/>
      <c r="DZ195" s="104"/>
      <c r="EA195" s="104"/>
      <c r="EB195" s="104"/>
      <c r="EC195" s="104"/>
      <c r="ED195" s="104"/>
      <c r="EE195" s="104"/>
      <c r="EF195" s="104"/>
      <c r="EG195" s="104"/>
      <c r="EH195" s="104"/>
      <c r="EI195" s="104"/>
      <c r="EJ195" s="104"/>
      <c r="EK195" s="104"/>
      <c r="EL195" s="104"/>
      <c r="EM195" s="104"/>
      <c r="EN195" s="104"/>
      <c r="EO195" s="104"/>
      <c r="EP195" s="104"/>
      <c r="EQ195" s="104"/>
      <c r="ER195" s="104"/>
      <c r="ES195" s="104"/>
      <c r="ET195" s="104"/>
      <c r="EU195" s="104"/>
      <c r="EV195" s="104"/>
      <c r="EW195" s="104"/>
      <c r="EX195" s="104"/>
      <c r="EY195" s="104"/>
      <c r="EZ195" s="104"/>
      <c r="FA195" s="104"/>
      <c r="FB195" s="104"/>
      <c r="FC195" s="104"/>
      <c r="FD195" s="104"/>
      <c r="FE195" s="104"/>
      <c r="FF195" s="104"/>
      <c r="FG195" s="104"/>
      <c r="FH195" s="104"/>
      <c r="FI195" s="104"/>
      <c r="FJ195" s="104"/>
      <c r="FK195" s="104"/>
      <c r="FL195" s="104"/>
      <c r="FM195" s="104"/>
      <c r="FN195" s="104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</row>
    <row r="196" spans="1:195" s="10" customFormat="1" x14ac:dyDescent="0.2">
      <c r="A196" s="3"/>
      <c r="B196" s="3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5"/>
      <c r="BY196" s="105"/>
      <c r="BZ196" s="105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6"/>
      <c r="CM196" s="105"/>
      <c r="CN196" s="105"/>
      <c r="CO196" s="105"/>
      <c r="CP196" s="105"/>
      <c r="CQ196" s="105"/>
      <c r="CR196" s="105"/>
      <c r="CS196" s="104"/>
      <c r="CT196" s="104"/>
      <c r="CU196" s="104"/>
      <c r="CV196" s="104"/>
      <c r="CW196" s="104"/>
      <c r="CX196" s="104"/>
      <c r="CY196" s="104"/>
      <c r="CZ196" s="104"/>
      <c r="DA196" s="104"/>
      <c r="DB196" s="104"/>
      <c r="DC196" s="104"/>
      <c r="DD196" s="104"/>
      <c r="DE196" s="104"/>
      <c r="DF196" s="104"/>
      <c r="DG196" s="104"/>
      <c r="DH196" s="104"/>
      <c r="DI196" s="104"/>
      <c r="DJ196" s="104"/>
      <c r="DK196" s="104"/>
      <c r="DL196" s="104"/>
      <c r="DM196" s="104"/>
      <c r="DN196" s="104"/>
      <c r="DO196" s="104"/>
      <c r="DP196" s="104"/>
      <c r="DQ196" s="104"/>
      <c r="DR196" s="104"/>
      <c r="DS196" s="104"/>
      <c r="DT196" s="104"/>
      <c r="DU196" s="104"/>
      <c r="DV196" s="104"/>
      <c r="DW196" s="104"/>
      <c r="DX196" s="104"/>
      <c r="DY196" s="104"/>
      <c r="DZ196" s="104"/>
      <c r="EA196" s="104"/>
      <c r="EB196" s="104"/>
      <c r="EC196" s="104"/>
      <c r="ED196" s="104"/>
      <c r="EE196" s="104"/>
      <c r="EF196" s="104"/>
      <c r="EG196" s="104"/>
      <c r="EH196" s="104"/>
      <c r="EI196" s="104"/>
      <c r="EJ196" s="104"/>
      <c r="EK196" s="104"/>
      <c r="EL196" s="104"/>
      <c r="EM196" s="104"/>
      <c r="EN196" s="104"/>
      <c r="EO196" s="104"/>
      <c r="EP196" s="104"/>
      <c r="EQ196" s="104"/>
      <c r="ER196" s="104"/>
      <c r="ES196" s="104"/>
      <c r="ET196" s="104"/>
      <c r="EU196" s="104"/>
      <c r="EV196" s="104"/>
      <c r="EW196" s="104"/>
      <c r="EX196" s="104"/>
      <c r="EY196" s="104"/>
      <c r="EZ196" s="104"/>
      <c r="FA196" s="104"/>
      <c r="FB196" s="104"/>
      <c r="FC196" s="104"/>
      <c r="FD196" s="104"/>
      <c r="FE196" s="104"/>
      <c r="FF196" s="104"/>
      <c r="FG196" s="104"/>
      <c r="FH196" s="104"/>
      <c r="FI196" s="104"/>
      <c r="FJ196" s="104"/>
      <c r="FK196" s="104"/>
      <c r="FL196" s="104"/>
      <c r="FM196" s="104"/>
      <c r="FN196" s="104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</row>
    <row r="197" spans="1:195" s="10" customFormat="1" x14ac:dyDescent="0.2">
      <c r="A197" s="3"/>
      <c r="B197" s="3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04"/>
      <c r="BQ197" s="104"/>
      <c r="BR197" s="104"/>
      <c r="BS197" s="104"/>
      <c r="BT197" s="104"/>
      <c r="BU197" s="104"/>
      <c r="BV197" s="104"/>
      <c r="BW197" s="104"/>
      <c r="BX197" s="105"/>
      <c r="BY197" s="105"/>
      <c r="BZ197" s="105"/>
      <c r="CA197" s="105"/>
      <c r="CB197" s="105"/>
      <c r="CC197" s="105"/>
      <c r="CD197" s="105"/>
      <c r="CE197" s="105"/>
      <c r="CF197" s="105"/>
      <c r="CG197" s="105"/>
      <c r="CH197" s="105"/>
      <c r="CI197" s="105"/>
      <c r="CJ197" s="105"/>
      <c r="CK197" s="105"/>
      <c r="CL197" s="106"/>
      <c r="CM197" s="105"/>
      <c r="CN197" s="105"/>
      <c r="CO197" s="105"/>
      <c r="CP197" s="105"/>
      <c r="CQ197" s="105"/>
      <c r="CR197" s="105"/>
      <c r="CS197" s="104"/>
      <c r="CT197" s="104"/>
      <c r="CU197" s="104"/>
      <c r="CV197" s="104"/>
      <c r="CW197" s="104"/>
      <c r="CX197" s="104"/>
      <c r="CY197" s="104"/>
      <c r="CZ197" s="104"/>
      <c r="DA197" s="104"/>
      <c r="DB197" s="104"/>
      <c r="DC197" s="104"/>
      <c r="DD197" s="104"/>
      <c r="DE197" s="104"/>
      <c r="DF197" s="104"/>
      <c r="DG197" s="104"/>
      <c r="DH197" s="104"/>
      <c r="DI197" s="104"/>
      <c r="DJ197" s="104"/>
      <c r="DK197" s="104"/>
      <c r="DL197" s="104"/>
      <c r="DM197" s="104"/>
      <c r="DN197" s="104"/>
      <c r="DO197" s="104"/>
      <c r="DP197" s="104"/>
      <c r="DQ197" s="104"/>
      <c r="DR197" s="104"/>
      <c r="DS197" s="104"/>
      <c r="DT197" s="104"/>
      <c r="DU197" s="104"/>
      <c r="DV197" s="104"/>
      <c r="DW197" s="104"/>
      <c r="DX197" s="104"/>
      <c r="DY197" s="104"/>
      <c r="DZ197" s="104"/>
      <c r="EA197" s="104"/>
      <c r="EB197" s="104"/>
      <c r="EC197" s="104"/>
      <c r="ED197" s="104"/>
      <c r="EE197" s="104"/>
      <c r="EF197" s="104"/>
      <c r="EG197" s="104"/>
      <c r="EH197" s="104"/>
      <c r="EI197" s="104"/>
      <c r="EJ197" s="104"/>
      <c r="EK197" s="104"/>
      <c r="EL197" s="104"/>
      <c r="EM197" s="104"/>
      <c r="EN197" s="104"/>
      <c r="EO197" s="104"/>
      <c r="EP197" s="104"/>
      <c r="EQ197" s="104"/>
      <c r="ER197" s="104"/>
      <c r="ES197" s="104"/>
      <c r="ET197" s="104"/>
      <c r="EU197" s="104"/>
      <c r="EV197" s="104"/>
      <c r="EW197" s="104"/>
      <c r="EX197" s="104"/>
      <c r="EY197" s="104"/>
      <c r="EZ197" s="104"/>
      <c r="FA197" s="104"/>
      <c r="FB197" s="104"/>
      <c r="FC197" s="104"/>
      <c r="FD197" s="104"/>
      <c r="FE197" s="104"/>
      <c r="FF197" s="104"/>
      <c r="FG197" s="104"/>
      <c r="FH197" s="104"/>
      <c r="FI197" s="104"/>
      <c r="FJ197" s="104"/>
      <c r="FK197" s="104"/>
      <c r="FL197" s="104"/>
      <c r="FM197" s="104"/>
      <c r="FN197" s="104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</row>
    <row r="198" spans="1:195" s="10" customFormat="1" x14ac:dyDescent="0.2">
      <c r="A198" s="3"/>
      <c r="B198" s="3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BN198" s="104"/>
      <c r="BO198" s="104"/>
      <c r="BP198" s="104"/>
      <c r="BQ198" s="104"/>
      <c r="BR198" s="104"/>
      <c r="BS198" s="104"/>
      <c r="BT198" s="104"/>
      <c r="BU198" s="104"/>
      <c r="BV198" s="104"/>
      <c r="BW198" s="104"/>
      <c r="BX198" s="105"/>
      <c r="BY198" s="105"/>
      <c r="BZ198" s="105"/>
      <c r="CA198" s="105"/>
      <c r="CB198" s="105"/>
      <c r="CC198" s="105"/>
      <c r="CD198" s="105"/>
      <c r="CE198" s="105"/>
      <c r="CF198" s="105"/>
      <c r="CG198" s="105"/>
      <c r="CH198" s="105"/>
      <c r="CI198" s="105"/>
      <c r="CJ198" s="105"/>
      <c r="CK198" s="105"/>
      <c r="CL198" s="106"/>
      <c r="CM198" s="105"/>
      <c r="CN198" s="105"/>
      <c r="CO198" s="105"/>
      <c r="CP198" s="105"/>
      <c r="CQ198" s="105"/>
      <c r="CR198" s="105"/>
      <c r="CS198" s="104"/>
      <c r="CT198" s="104"/>
      <c r="CU198" s="104"/>
      <c r="CV198" s="104"/>
      <c r="CW198" s="104"/>
      <c r="CX198" s="104"/>
      <c r="CY198" s="104"/>
      <c r="CZ198" s="104"/>
      <c r="DA198" s="104"/>
      <c r="DB198" s="104"/>
      <c r="DC198" s="104"/>
      <c r="DD198" s="104"/>
      <c r="DE198" s="104"/>
      <c r="DF198" s="104"/>
      <c r="DG198" s="104"/>
      <c r="DH198" s="104"/>
      <c r="DI198" s="104"/>
      <c r="DJ198" s="104"/>
      <c r="DK198" s="104"/>
      <c r="DL198" s="104"/>
      <c r="DM198" s="104"/>
      <c r="DN198" s="104"/>
      <c r="DO198" s="104"/>
      <c r="DP198" s="104"/>
      <c r="DQ198" s="104"/>
      <c r="DR198" s="104"/>
      <c r="DS198" s="104"/>
      <c r="DT198" s="104"/>
      <c r="DU198" s="104"/>
      <c r="DV198" s="104"/>
      <c r="DW198" s="104"/>
      <c r="DX198" s="104"/>
      <c r="DY198" s="104"/>
      <c r="DZ198" s="104"/>
      <c r="EA198" s="104"/>
      <c r="EB198" s="104"/>
      <c r="EC198" s="104"/>
      <c r="ED198" s="104"/>
      <c r="EE198" s="104"/>
      <c r="EF198" s="104"/>
      <c r="EG198" s="104"/>
      <c r="EH198" s="104"/>
      <c r="EI198" s="104"/>
      <c r="EJ198" s="104"/>
      <c r="EK198" s="104"/>
      <c r="EL198" s="104"/>
      <c r="EM198" s="104"/>
      <c r="EN198" s="104"/>
      <c r="EO198" s="104"/>
      <c r="EP198" s="104"/>
      <c r="EQ198" s="104"/>
      <c r="ER198" s="104"/>
      <c r="ES198" s="104"/>
      <c r="ET198" s="104"/>
      <c r="EU198" s="104"/>
      <c r="EV198" s="104"/>
      <c r="EW198" s="104"/>
      <c r="EX198" s="104"/>
      <c r="EY198" s="104"/>
      <c r="EZ198" s="104"/>
      <c r="FA198" s="104"/>
      <c r="FB198" s="104"/>
      <c r="FC198" s="104"/>
      <c r="FD198" s="104"/>
      <c r="FE198" s="104"/>
      <c r="FF198" s="104"/>
      <c r="FG198" s="104"/>
      <c r="FH198" s="104"/>
      <c r="FI198" s="104"/>
      <c r="FJ198" s="104"/>
      <c r="FK198" s="104"/>
      <c r="FL198" s="104"/>
      <c r="FM198" s="104"/>
      <c r="FN198" s="104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</row>
    <row r="199" spans="1:195" s="10" customFormat="1" x14ac:dyDescent="0.2">
      <c r="A199" s="3"/>
      <c r="B199" s="3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BN199" s="104"/>
      <c r="BO199" s="104"/>
      <c r="BP199" s="104"/>
      <c r="BQ199" s="104"/>
      <c r="BR199" s="104"/>
      <c r="BS199" s="104"/>
      <c r="BT199" s="104"/>
      <c r="BU199" s="104"/>
      <c r="BV199" s="104"/>
      <c r="BW199" s="104"/>
      <c r="BX199" s="105"/>
      <c r="BY199" s="105"/>
      <c r="BZ199" s="105"/>
      <c r="CA199" s="105"/>
      <c r="CB199" s="105"/>
      <c r="CC199" s="105"/>
      <c r="CD199" s="105"/>
      <c r="CE199" s="105"/>
      <c r="CF199" s="105"/>
      <c r="CG199" s="105"/>
      <c r="CH199" s="105"/>
      <c r="CI199" s="105"/>
      <c r="CJ199" s="105"/>
      <c r="CK199" s="105"/>
      <c r="CL199" s="106"/>
      <c r="CM199" s="105"/>
      <c r="CN199" s="105"/>
      <c r="CO199" s="105"/>
      <c r="CP199" s="105"/>
      <c r="CQ199" s="105"/>
      <c r="CR199" s="105"/>
      <c r="CS199" s="104"/>
      <c r="CT199" s="104"/>
      <c r="CU199" s="104"/>
      <c r="CV199" s="104"/>
      <c r="CW199" s="104"/>
      <c r="CX199" s="104"/>
      <c r="CY199" s="104"/>
      <c r="CZ199" s="104"/>
      <c r="DA199" s="104"/>
      <c r="DB199" s="104"/>
      <c r="DC199" s="104"/>
      <c r="DD199" s="104"/>
      <c r="DE199" s="104"/>
      <c r="DF199" s="104"/>
      <c r="DG199" s="104"/>
      <c r="DH199" s="104"/>
      <c r="DI199" s="104"/>
      <c r="DJ199" s="104"/>
      <c r="DK199" s="104"/>
      <c r="DL199" s="104"/>
      <c r="DM199" s="104"/>
      <c r="DN199" s="104"/>
      <c r="DO199" s="104"/>
      <c r="DP199" s="104"/>
      <c r="DQ199" s="104"/>
      <c r="DR199" s="104"/>
      <c r="DS199" s="104"/>
      <c r="DT199" s="104"/>
      <c r="DU199" s="104"/>
      <c r="DV199" s="104"/>
      <c r="DW199" s="104"/>
      <c r="DX199" s="104"/>
      <c r="DY199" s="104"/>
      <c r="DZ199" s="104"/>
      <c r="EA199" s="104"/>
      <c r="EB199" s="104"/>
      <c r="EC199" s="104"/>
      <c r="ED199" s="104"/>
      <c r="EE199" s="104"/>
      <c r="EF199" s="104"/>
      <c r="EG199" s="104"/>
      <c r="EH199" s="104"/>
      <c r="EI199" s="104"/>
      <c r="EJ199" s="104"/>
      <c r="EK199" s="104"/>
      <c r="EL199" s="104"/>
      <c r="EM199" s="104"/>
      <c r="EN199" s="104"/>
      <c r="EO199" s="104"/>
      <c r="EP199" s="104"/>
      <c r="EQ199" s="104"/>
      <c r="ER199" s="104"/>
      <c r="ES199" s="104"/>
      <c r="ET199" s="104"/>
      <c r="EU199" s="104"/>
      <c r="EV199" s="104"/>
      <c r="EW199" s="104"/>
      <c r="EX199" s="104"/>
      <c r="EY199" s="104"/>
      <c r="EZ199" s="104"/>
      <c r="FA199" s="104"/>
      <c r="FB199" s="104"/>
      <c r="FC199" s="104"/>
      <c r="FD199" s="104"/>
      <c r="FE199" s="104"/>
      <c r="FF199" s="104"/>
      <c r="FG199" s="104"/>
      <c r="FH199" s="104"/>
      <c r="FI199" s="104"/>
      <c r="FJ199" s="104"/>
      <c r="FK199" s="104"/>
      <c r="FL199" s="104"/>
      <c r="FM199" s="104"/>
      <c r="FN199" s="104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</row>
    <row r="200" spans="1:195" s="10" customFormat="1" x14ac:dyDescent="0.2">
      <c r="A200" s="3"/>
      <c r="B200" s="3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104"/>
      <c r="BO200" s="104"/>
      <c r="BP200" s="104"/>
      <c r="BQ200" s="104"/>
      <c r="BR200" s="104"/>
      <c r="BS200" s="104"/>
      <c r="BT200" s="104"/>
      <c r="BU200" s="104"/>
      <c r="BV200" s="104"/>
      <c r="BW200" s="104"/>
      <c r="BX200" s="105"/>
      <c r="BY200" s="105"/>
      <c r="BZ200" s="105"/>
      <c r="CA200" s="105"/>
      <c r="CB200" s="105"/>
      <c r="CC200" s="105"/>
      <c r="CD200" s="105"/>
      <c r="CE200" s="105"/>
      <c r="CF200" s="105"/>
      <c r="CG200" s="105"/>
      <c r="CH200" s="105"/>
      <c r="CI200" s="105"/>
      <c r="CJ200" s="105"/>
      <c r="CK200" s="105"/>
      <c r="CL200" s="106"/>
      <c r="CM200" s="105"/>
      <c r="CN200" s="105"/>
      <c r="CO200" s="105"/>
      <c r="CP200" s="105"/>
      <c r="CQ200" s="105"/>
      <c r="CR200" s="105"/>
      <c r="CS200" s="104"/>
      <c r="CT200" s="104"/>
      <c r="CU200" s="104"/>
      <c r="CV200" s="104"/>
      <c r="CW200" s="104"/>
      <c r="CX200" s="104"/>
      <c r="CY200" s="104"/>
      <c r="CZ200" s="104"/>
      <c r="DA200" s="104"/>
      <c r="DB200" s="104"/>
      <c r="DC200" s="104"/>
      <c r="DD200" s="104"/>
      <c r="DE200" s="104"/>
      <c r="DF200" s="104"/>
      <c r="DG200" s="104"/>
      <c r="DH200" s="104"/>
      <c r="DI200" s="104"/>
      <c r="DJ200" s="104"/>
      <c r="DK200" s="104"/>
      <c r="DL200" s="104"/>
      <c r="DM200" s="104"/>
      <c r="DN200" s="104"/>
      <c r="DO200" s="104"/>
      <c r="DP200" s="104"/>
      <c r="DQ200" s="104"/>
      <c r="DR200" s="104"/>
      <c r="DS200" s="104"/>
      <c r="DT200" s="104"/>
      <c r="DU200" s="104"/>
      <c r="DV200" s="104"/>
      <c r="DW200" s="104"/>
      <c r="DX200" s="104"/>
      <c r="DY200" s="104"/>
      <c r="DZ200" s="104"/>
      <c r="EA200" s="104"/>
      <c r="EB200" s="104"/>
      <c r="EC200" s="104"/>
      <c r="ED200" s="104"/>
      <c r="EE200" s="104"/>
      <c r="EF200" s="104"/>
      <c r="EG200" s="104"/>
      <c r="EH200" s="104"/>
      <c r="EI200" s="104"/>
      <c r="EJ200" s="104"/>
      <c r="EK200" s="104"/>
      <c r="EL200" s="104"/>
      <c r="EM200" s="104"/>
      <c r="EN200" s="104"/>
      <c r="EO200" s="104"/>
      <c r="EP200" s="104"/>
      <c r="EQ200" s="104"/>
      <c r="ER200" s="104"/>
      <c r="ES200" s="104"/>
      <c r="ET200" s="104"/>
      <c r="EU200" s="104"/>
      <c r="EV200" s="104"/>
      <c r="EW200" s="104"/>
      <c r="EX200" s="104"/>
      <c r="EY200" s="104"/>
      <c r="EZ200" s="104"/>
      <c r="FA200" s="104"/>
      <c r="FB200" s="104"/>
      <c r="FC200" s="104"/>
      <c r="FD200" s="104"/>
      <c r="FE200" s="104"/>
      <c r="FF200" s="104"/>
      <c r="FG200" s="104"/>
      <c r="FH200" s="104"/>
      <c r="FI200" s="104"/>
      <c r="FJ200" s="104"/>
      <c r="FK200" s="104"/>
      <c r="FL200" s="104"/>
      <c r="FM200" s="104"/>
      <c r="FN200" s="104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</row>
    <row r="201" spans="1:195" s="10" customFormat="1" x14ac:dyDescent="0.2">
      <c r="A201" s="3"/>
      <c r="B201" s="3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104"/>
      <c r="BO201" s="104"/>
      <c r="BP201" s="104"/>
      <c r="BQ201" s="104"/>
      <c r="BR201" s="104"/>
      <c r="BS201" s="104"/>
      <c r="BT201" s="104"/>
      <c r="BU201" s="104"/>
      <c r="BV201" s="104"/>
      <c r="BW201" s="104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5"/>
      <c r="CK201" s="105"/>
      <c r="CL201" s="106"/>
      <c r="CM201" s="105"/>
      <c r="CN201" s="105"/>
      <c r="CO201" s="105"/>
      <c r="CP201" s="105"/>
      <c r="CQ201" s="105"/>
      <c r="CR201" s="105"/>
      <c r="CS201" s="104"/>
      <c r="CT201" s="104"/>
      <c r="CU201" s="104"/>
      <c r="CV201" s="104"/>
      <c r="CW201" s="104"/>
      <c r="CX201" s="104"/>
      <c r="CY201" s="104"/>
      <c r="CZ201" s="104"/>
      <c r="DA201" s="104"/>
      <c r="DB201" s="104"/>
      <c r="DC201" s="104"/>
      <c r="DD201" s="104"/>
      <c r="DE201" s="104"/>
      <c r="DF201" s="104"/>
      <c r="DG201" s="104"/>
      <c r="DH201" s="104"/>
      <c r="DI201" s="104"/>
      <c r="DJ201" s="104"/>
      <c r="DK201" s="104"/>
      <c r="DL201" s="104"/>
      <c r="DM201" s="104"/>
      <c r="DN201" s="104"/>
      <c r="DO201" s="104"/>
      <c r="DP201" s="104"/>
      <c r="DQ201" s="104"/>
      <c r="DR201" s="104"/>
      <c r="DS201" s="104"/>
      <c r="DT201" s="104"/>
      <c r="DU201" s="104"/>
      <c r="DV201" s="104"/>
      <c r="DW201" s="104"/>
      <c r="DX201" s="104"/>
      <c r="DY201" s="104"/>
      <c r="DZ201" s="104"/>
      <c r="EA201" s="104"/>
      <c r="EB201" s="104"/>
      <c r="EC201" s="104"/>
      <c r="ED201" s="104"/>
      <c r="EE201" s="104"/>
      <c r="EF201" s="104"/>
      <c r="EG201" s="104"/>
      <c r="EH201" s="104"/>
      <c r="EI201" s="104"/>
      <c r="EJ201" s="104"/>
      <c r="EK201" s="104"/>
      <c r="EL201" s="104"/>
      <c r="EM201" s="104"/>
      <c r="EN201" s="104"/>
      <c r="EO201" s="104"/>
      <c r="EP201" s="104"/>
      <c r="EQ201" s="104"/>
      <c r="ER201" s="104"/>
      <c r="ES201" s="104"/>
      <c r="ET201" s="104"/>
      <c r="EU201" s="104"/>
      <c r="EV201" s="104"/>
      <c r="EW201" s="104"/>
      <c r="EX201" s="104"/>
      <c r="EY201" s="104"/>
      <c r="EZ201" s="104"/>
      <c r="FA201" s="104"/>
      <c r="FB201" s="104"/>
      <c r="FC201" s="104"/>
      <c r="FD201" s="104"/>
      <c r="FE201" s="104"/>
      <c r="FF201" s="104"/>
      <c r="FG201" s="104"/>
      <c r="FH201" s="104"/>
      <c r="FI201" s="104"/>
      <c r="FJ201" s="104"/>
      <c r="FK201" s="104"/>
      <c r="FL201" s="104"/>
      <c r="FM201" s="104"/>
      <c r="FN201" s="104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</row>
    <row r="202" spans="1:195" s="10" customFormat="1" x14ac:dyDescent="0.2">
      <c r="A202" s="3"/>
      <c r="B202" s="3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104"/>
      <c r="BO202" s="104"/>
      <c r="BP202" s="104"/>
      <c r="BQ202" s="104"/>
      <c r="BR202" s="104"/>
      <c r="BS202" s="104"/>
      <c r="BT202" s="104"/>
      <c r="BU202" s="104"/>
      <c r="BV202" s="104"/>
      <c r="BW202" s="104"/>
      <c r="BX202" s="105"/>
      <c r="BY202" s="105"/>
      <c r="BZ202" s="105"/>
      <c r="CA202" s="105"/>
      <c r="CB202" s="105"/>
      <c r="CC202" s="105"/>
      <c r="CD202" s="105"/>
      <c r="CE202" s="105"/>
      <c r="CF202" s="105"/>
      <c r="CG202" s="105"/>
      <c r="CH202" s="105"/>
      <c r="CI202" s="105"/>
      <c r="CJ202" s="105"/>
      <c r="CK202" s="105"/>
      <c r="CL202" s="106"/>
      <c r="CM202" s="105"/>
      <c r="CN202" s="105"/>
      <c r="CO202" s="105"/>
      <c r="CP202" s="105"/>
      <c r="CQ202" s="105"/>
      <c r="CR202" s="105"/>
      <c r="CS202" s="104"/>
      <c r="CT202" s="104"/>
      <c r="CU202" s="104"/>
      <c r="CV202" s="104"/>
      <c r="CW202" s="104"/>
      <c r="CX202" s="104"/>
      <c r="CY202" s="104"/>
      <c r="CZ202" s="104"/>
      <c r="DA202" s="104"/>
      <c r="DB202" s="104"/>
      <c r="DC202" s="104"/>
      <c r="DD202" s="104"/>
      <c r="DE202" s="104"/>
      <c r="DF202" s="104"/>
      <c r="DG202" s="104"/>
      <c r="DH202" s="104"/>
      <c r="DI202" s="104"/>
      <c r="DJ202" s="104"/>
      <c r="DK202" s="104"/>
      <c r="DL202" s="104"/>
      <c r="DM202" s="104"/>
      <c r="DN202" s="104"/>
      <c r="DO202" s="104"/>
      <c r="DP202" s="104"/>
      <c r="DQ202" s="104"/>
      <c r="DR202" s="104"/>
      <c r="DS202" s="104"/>
      <c r="DT202" s="104"/>
      <c r="DU202" s="104"/>
      <c r="DV202" s="104"/>
      <c r="DW202" s="104"/>
      <c r="DX202" s="104"/>
      <c r="DY202" s="104"/>
      <c r="DZ202" s="104"/>
      <c r="EA202" s="104"/>
      <c r="EB202" s="104"/>
      <c r="EC202" s="104"/>
      <c r="ED202" s="104"/>
      <c r="EE202" s="104"/>
      <c r="EF202" s="104"/>
      <c r="EG202" s="104"/>
      <c r="EH202" s="104"/>
      <c r="EI202" s="104"/>
      <c r="EJ202" s="104"/>
      <c r="EK202" s="104"/>
      <c r="EL202" s="104"/>
      <c r="EM202" s="104"/>
      <c r="EN202" s="104"/>
      <c r="EO202" s="104"/>
      <c r="EP202" s="104"/>
      <c r="EQ202" s="104"/>
      <c r="ER202" s="104"/>
      <c r="ES202" s="104"/>
      <c r="ET202" s="104"/>
      <c r="EU202" s="104"/>
      <c r="EV202" s="104"/>
      <c r="EW202" s="104"/>
      <c r="EX202" s="104"/>
      <c r="EY202" s="104"/>
      <c r="EZ202" s="104"/>
      <c r="FA202" s="104"/>
      <c r="FB202" s="104"/>
      <c r="FC202" s="104"/>
      <c r="FD202" s="104"/>
      <c r="FE202" s="104"/>
      <c r="FF202" s="104"/>
      <c r="FG202" s="104"/>
      <c r="FH202" s="104"/>
      <c r="FI202" s="104"/>
      <c r="FJ202" s="104"/>
      <c r="FK202" s="104"/>
      <c r="FL202" s="104"/>
      <c r="FM202" s="104"/>
      <c r="FN202" s="104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</row>
    <row r="203" spans="1:195" s="10" customFormat="1" x14ac:dyDescent="0.2">
      <c r="A203" s="3"/>
      <c r="B203" s="3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04"/>
      <c r="BQ203" s="104"/>
      <c r="BR203" s="104"/>
      <c r="BS203" s="104"/>
      <c r="BT203" s="104"/>
      <c r="BU203" s="104"/>
      <c r="BV203" s="104"/>
      <c r="BW203" s="104"/>
      <c r="BX203" s="105"/>
      <c r="BY203" s="105"/>
      <c r="BZ203" s="105"/>
      <c r="CA203" s="105"/>
      <c r="CB203" s="105"/>
      <c r="CC203" s="105"/>
      <c r="CD203" s="105"/>
      <c r="CE203" s="105"/>
      <c r="CF203" s="105"/>
      <c r="CG203" s="105"/>
      <c r="CH203" s="105"/>
      <c r="CI203" s="105"/>
      <c r="CJ203" s="105"/>
      <c r="CK203" s="105"/>
      <c r="CL203" s="106"/>
      <c r="CM203" s="105"/>
      <c r="CN203" s="105"/>
      <c r="CO203" s="105"/>
      <c r="CP203" s="105"/>
      <c r="CQ203" s="105"/>
      <c r="CR203" s="105"/>
      <c r="CS203" s="104"/>
      <c r="CT203" s="104"/>
      <c r="CU203" s="104"/>
      <c r="CV203" s="104"/>
      <c r="CW203" s="104"/>
      <c r="CX203" s="104"/>
      <c r="CY203" s="104"/>
      <c r="CZ203" s="104"/>
      <c r="DA203" s="104"/>
      <c r="DB203" s="104"/>
      <c r="DC203" s="104"/>
      <c r="DD203" s="104"/>
      <c r="DE203" s="104"/>
      <c r="DF203" s="104"/>
      <c r="DG203" s="104"/>
      <c r="DH203" s="104"/>
      <c r="DI203" s="104"/>
      <c r="DJ203" s="104"/>
      <c r="DK203" s="104"/>
      <c r="DL203" s="104"/>
      <c r="DM203" s="104"/>
      <c r="DN203" s="104"/>
      <c r="DO203" s="104"/>
      <c r="DP203" s="104"/>
      <c r="DQ203" s="104"/>
      <c r="DR203" s="104"/>
      <c r="DS203" s="104"/>
      <c r="DT203" s="104"/>
      <c r="DU203" s="104"/>
      <c r="DV203" s="104"/>
      <c r="DW203" s="104"/>
      <c r="DX203" s="104"/>
      <c r="DY203" s="104"/>
      <c r="DZ203" s="104"/>
      <c r="EA203" s="104"/>
      <c r="EB203" s="104"/>
      <c r="EC203" s="104"/>
      <c r="ED203" s="104"/>
      <c r="EE203" s="104"/>
      <c r="EF203" s="104"/>
      <c r="EG203" s="104"/>
      <c r="EH203" s="104"/>
      <c r="EI203" s="104"/>
      <c r="EJ203" s="104"/>
      <c r="EK203" s="104"/>
      <c r="EL203" s="104"/>
      <c r="EM203" s="104"/>
      <c r="EN203" s="104"/>
      <c r="EO203" s="104"/>
      <c r="EP203" s="104"/>
      <c r="EQ203" s="104"/>
      <c r="ER203" s="104"/>
      <c r="ES203" s="104"/>
      <c r="ET203" s="104"/>
      <c r="EU203" s="104"/>
      <c r="EV203" s="104"/>
      <c r="EW203" s="104"/>
      <c r="EX203" s="104"/>
      <c r="EY203" s="104"/>
      <c r="EZ203" s="104"/>
      <c r="FA203" s="104"/>
      <c r="FB203" s="104"/>
      <c r="FC203" s="104"/>
      <c r="FD203" s="104"/>
      <c r="FE203" s="104"/>
      <c r="FF203" s="104"/>
      <c r="FG203" s="104"/>
      <c r="FH203" s="104"/>
      <c r="FI203" s="104"/>
      <c r="FJ203" s="104"/>
      <c r="FK203" s="104"/>
      <c r="FL203" s="104"/>
      <c r="FM203" s="104"/>
      <c r="FN203" s="104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</row>
    <row r="204" spans="1:195" s="10" customFormat="1" x14ac:dyDescent="0.2">
      <c r="A204" s="3"/>
      <c r="B204" s="3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04"/>
      <c r="BQ204" s="104"/>
      <c r="BR204" s="104"/>
      <c r="BS204" s="104"/>
      <c r="BT204" s="104"/>
      <c r="BU204" s="104"/>
      <c r="BV204" s="104"/>
      <c r="BW204" s="104"/>
      <c r="BX204" s="105"/>
      <c r="BY204" s="105"/>
      <c r="BZ204" s="105"/>
      <c r="CA204" s="105"/>
      <c r="CB204" s="105"/>
      <c r="CC204" s="105"/>
      <c r="CD204" s="105"/>
      <c r="CE204" s="105"/>
      <c r="CF204" s="105"/>
      <c r="CG204" s="105"/>
      <c r="CH204" s="105"/>
      <c r="CI204" s="105"/>
      <c r="CJ204" s="105"/>
      <c r="CK204" s="105"/>
      <c r="CL204" s="106"/>
      <c r="CM204" s="105"/>
      <c r="CN204" s="105"/>
      <c r="CO204" s="105"/>
      <c r="CP204" s="105"/>
      <c r="CQ204" s="105"/>
      <c r="CR204" s="105"/>
      <c r="CS204" s="104"/>
      <c r="CT204" s="104"/>
      <c r="CU204" s="104"/>
      <c r="CV204" s="104"/>
      <c r="CW204" s="104"/>
      <c r="CX204" s="104"/>
      <c r="CY204" s="104"/>
      <c r="CZ204" s="104"/>
      <c r="DA204" s="104"/>
      <c r="DB204" s="104"/>
      <c r="DC204" s="104"/>
      <c r="DD204" s="104"/>
      <c r="DE204" s="104"/>
      <c r="DF204" s="104"/>
      <c r="DG204" s="104"/>
      <c r="DH204" s="104"/>
      <c r="DI204" s="104"/>
      <c r="DJ204" s="104"/>
      <c r="DK204" s="104"/>
      <c r="DL204" s="104"/>
      <c r="DM204" s="104"/>
      <c r="DN204" s="104"/>
      <c r="DO204" s="104"/>
      <c r="DP204" s="104"/>
      <c r="DQ204" s="104"/>
      <c r="DR204" s="104"/>
      <c r="DS204" s="104"/>
      <c r="DT204" s="104"/>
      <c r="DU204" s="104"/>
      <c r="DV204" s="104"/>
      <c r="DW204" s="104"/>
      <c r="DX204" s="104"/>
      <c r="DY204" s="104"/>
      <c r="DZ204" s="104"/>
      <c r="EA204" s="104"/>
      <c r="EB204" s="104"/>
      <c r="EC204" s="104"/>
      <c r="ED204" s="104"/>
      <c r="EE204" s="104"/>
      <c r="EF204" s="104"/>
      <c r="EG204" s="104"/>
      <c r="EH204" s="104"/>
      <c r="EI204" s="104"/>
      <c r="EJ204" s="104"/>
      <c r="EK204" s="104"/>
      <c r="EL204" s="104"/>
      <c r="EM204" s="104"/>
      <c r="EN204" s="104"/>
      <c r="EO204" s="104"/>
      <c r="EP204" s="104"/>
      <c r="EQ204" s="104"/>
      <c r="ER204" s="104"/>
      <c r="ES204" s="104"/>
      <c r="ET204" s="104"/>
      <c r="EU204" s="104"/>
      <c r="EV204" s="104"/>
      <c r="EW204" s="104"/>
      <c r="EX204" s="104"/>
      <c r="EY204" s="104"/>
      <c r="EZ204" s="104"/>
      <c r="FA204" s="104"/>
      <c r="FB204" s="104"/>
      <c r="FC204" s="104"/>
      <c r="FD204" s="104"/>
      <c r="FE204" s="104"/>
      <c r="FF204" s="104"/>
      <c r="FG204" s="104"/>
      <c r="FH204" s="104"/>
      <c r="FI204" s="104"/>
      <c r="FJ204" s="104"/>
      <c r="FK204" s="104"/>
      <c r="FL204" s="104"/>
      <c r="FM204" s="104"/>
      <c r="FN204" s="104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</row>
    <row r="205" spans="1:195" s="10" customFormat="1" x14ac:dyDescent="0.2">
      <c r="A205" s="3"/>
      <c r="B205" s="3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/>
      <c r="BS205" s="104"/>
      <c r="BT205" s="104"/>
      <c r="BU205" s="104"/>
      <c r="BV205" s="104"/>
      <c r="BW205" s="104"/>
      <c r="BX205" s="105"/>
      <c r="BY205" s="105"/>
      <c r="BZ205" s="105"/>
      <c r="CA205" s="105"/>
      <c r="CB205" s="105"/>
      <c r="CC205" s="105"/>
      <c r="CD205" s="105"/>
      <c r="CE205" s="105"/>
      <c r="CF205" s="105"/>
      <c r="CG205" s="105"/>
      <c r="CH205" s="105"/>
      <c r="CI205" s="105"/>
      <c r="CJ205" s="105"/>
      <c r="CK205" s="105"/>
      <c r="CL205" s="106"/>
      <c r="CM205" s="105"/>
      <c r="CN205" s="105"/>
      <c r="CO205" s="105"/>
      <c r="CP205" s="105"/>
      <c r="CQ205" s="105"/>
      <c r="CR205" s="105"/>
      <c r="CS205" s="104"/>
      <c r="CT205" s="104"/>
      <c r="CU205" s="104"/>
      <c r="CV205" s="104"/>
      <c r="CW205" s="104"/>
      <c r="CX205" s="104"/>
      <c r="CY205" s="104"/>
      <c r="CZ205" s="104"/>
      <c r="DA205" s="104"/>
      <c r="DB205" s="104"/>
      <c r="DC205" s="104"/>
      <c r="DD205" s="104"/>
      <c r="DE205" s="104"/>
      <c r="DF205" s="104"/>
      <c r="DG205" s="104"/>
      <c r="DH205" s="104"/>
      <c r="DI205" s="104"/>
      <c r="DJ205" s="104"/>
      <c r="DK205" s="104"/>
      <c r="DL205" s="104"/>
      <c r="DM205" s="104"/>
      <c r="DN205" s="104"/>
      <c r="DO205" s="104"/>
      <c r="DP205" s="104"/>
      <c r="DQ205" s="104"/>
      <c r="DR205" s="104"/>
      <c r="DS205" s="104"/>
      <c r="DT205" s="104"/>
      <c r="DU205" s="104"/>
      <c r="DV205" s="104"/>
      <c r="DW205" s="104"/>
      <c r="DX205" s="104"/>
      <c r="DY205" s="104"/>
      <c r="DZ205" s="104"/>
      <c r="EA205" s="104"/>
      <c r="EB205" s="104"/>
      <c r="EC205" s="104"/>
      <c r="ED205" s="104"/>
      <c r="EE205" s="104"/>
      <c r="EF205" s="104"/>
      <c r="EG205" s="104"/>
      <c r="EH205" s="104"/>
      <c r="EI205" s="104"/>
      <c r="EJ205" s="104"/>
      <c r="EK205" s="104"/>
      <c r="EL205" s="104"/>
      <c r="EM205" s="104"/>
      <c r="EN205" s="104"/>
      <c r="EO205" s="104"/>
      <c r="EP205" s="104"/>
      <c r="EQ205" s="104"/>
      <c r="ER205" s="104"/>
      <c r="ES205" s="104"/>
      <c r="ET205" s="104"/>
      <c r="EU205" s="104"/>
      <c r="EV205" s="104"/>
      <c r="EW205" s="104"/>
      <c r="EX205" s="104"/>
      <c r="EY205" s="104"/>
      <c r="EZ205" s="104"/>
      <c r="FA205" s="104"/>
      <c r="FB205" s="104"/>
      <c r="FC205" s="104"/>
      <c r="FD205" s="104"/>
      <c r="FE205" s="104"/>
      <c r="FF205" s="104"/>
      <c r="FG205" s="104"/>
      <c r="FH205" s="104"/>
      <c r="FI205" s="104"/>
      <c r="FJ205" s="104"/>
      <c r="FK205" s="104"/>
      <c r="FL205" s="104"/>
      <c r="FM205" s="104"/>
      <c r="FN205" s="104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</row>
    <row r="206" spans="1:195" s="10" customFormat="1" x14ac:dyDescent="0.2">
      <c r="A206" s="3"/>
      <c r="B206" s="3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/>
      <c r="BS206" s="104"/>
      <c r="BT206" s="104"/>
      <c r="BU206" s="104"/>
      <c r="BV206" s="104"/>
      <c r="BW206" s="104"/>
      <c r="BX206" s="105"/>
      <c r="BY206" s="105"/>
      <c r="BZ206" s="105"/>
      <c r="CA206" s="105"/>
      <c r="CB206" s="105"/>
      <c r="CC206" s="105"/>
      <c r="CD206" s="105"/>
      <c r="CE206" s="105"/>
      <c r="CF206" s="105"/>
      <c r="CG206" s="105"/>
      <c r="CH206" s="105"/>
      <c r="CI206" s="105"/>
      <c r="CJ206" s="105"/>
      <c r="CK206" s="105"/>
      <c r="CL206" s="106"/>
      <c r="CM206" s="105"/>
      <c r="CN206" s="105"/>
      <c r="CO206" s="105"/>
      <c r="CP206" s="105"/>
      <c r="CQ206" s="105"/>
      <c r="CR206" s="105"/>
      <c r="CS206" s="104"/>
      <c r="CT206" s="104"/>
      <c r="CU206" s="104"/>
      <c r="CV206" s="104"/>
      <c r="CW206" s="104"/>
      <c r="CX206" s="104"/>
      <c r="CY206" s="104"/>
      <c r="CZ206" s="104"/>
      <c r="DA206" s="104"/>
      <c r="DB206" s="104"/>
      <c r="DC206" s="104"/>
      <c r="DD206" s="104"/>
      <c r="DE206" s="104"/>
      <c r="DF206" s="104"/>
      <c r="DG206" s="104"/>
      <c r="DH206" s="104"/>
      <c r="DI206" s="104"/>
      <c r="DJ206" s="104"/>
      <c r="DK206" s="104"/>
      <c r="DL206" s="104"/>
      <c r="DM206" s="104"/>
      <c r="DN206" s="104"/>
      <c r="DO206" s="104"/>
      <c r="DP206" s="104"/>
      <c r="DQ206" s="104"/>
      <c r="DR206" s="104"/>
      <c r="DS206" s="104"/>
      <c r="DT206" s="104"/>
      <c r="DU206" s="104"/>
      <c r="DV206" s="104"/>
      <c r="DW206" s="104"/>
      <c r="DX206" s="104"/>
      <c r="DY206" s="104"/>
      <c r="DZ206" s="104"/>
      <c r="EA206" s="104"/>
      <c r="EB206" s="104"/>
      <c r="EC206" s="104"/>
      <c r="ED206" s="104"/>
      <c r="EE206" s="104"/>
      <c r="EF206" s="104"/>
      <c r="EG206" s="104"/>
      <c r="EH206" s="104"/>
      <c r="EI206" s="104"/>
      <c r="EJ206" s="104"/>
      <c r="EK206" s="104"/>
      <c r="EL206" s="104"/>
      <c r="EM206" s="104"/>
      <c r="EN206" s="104"/>
      <c r="EO206" s="104"/>
      <c r="EP206" s="104"/>
      <c r="EQ206" s="104"/>
      <c r="ER206" s="104"/>
      <c r="ES206" s="104"/>
      <c r="ET206" s="104"/>
      <c r="EU206" s="104"/>
      <c r="EV206" s="104"/>
      <c r="EW206" s="104"/>
      <c r="EX206" s="104"/>
      <c r="EY206" s="104"/>
      <c r="EZ206" s="104"/>
      <c r="FA206" s="104"/>
      <c r="FB206" s="104"/>
      <c r="FC206" s="104"/>
      <c r="FD206" s="104"/>
      <c r="FE206" s="104"/>
      <c r="FF206" s="104"/>
      <c r="FG206" s="104"/>
      <c r="FH206" s="104"/>
      <c r="FI206" s="104"/>
      <c r="FJ206" s="104"/>
      <c r="FK206" s="104"/>
      <c r="FL206" s="104"/>
      <c r="FM206" s="104"/>
      <c r="FN206" s="104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</row>
    <row r="207" spans="1:195" s="10" customFormat="1" x14ac:dyDescent="0.2">
      <c r="A207" s="3"/>
      <c r="B207" s="3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04"/>
      <c r="BQ207" s="104"/>
      <c r="BR207" s="104"/>
      <c r="BS207" s="104"/>
      <c r="BT207" s="104"/>
      <c r="BU207" s="104"/>
      <c r="BV207" s="104"/>
      <c r="BW207" s="104"/>
      <c r="BX207" s="105"/>
      <c r="BY207" s="105"/>
      <c r="BZ207" s="105"/>
      <c r="CA207" s="105"/>
      <c r="CB207" s="105"/>
      <c r="CC207" s="105"/>
      <c r="CD207" s="105"/>
      <c r="CE207" s="105"/>
      <c r="CF207" s="105"/>
      <c r="CG207" s="105"/>
      <c r="CH207" s="105"/>
      <c r="CI207" s="105"/>
      <c r="CJ207" s="105"/>
      <c r="CK207" s="105"/>
      <c r="CL207" s="106"/>
      <c r="CM207" s="105"/>
      <c r="CN207" s="105"/>
      <c r="CO207" s="105"/>
      <c r="CP207" s="105"/>
      <c r="CQ207" s="105"/>
      <c r="CR207" s="105"/>
      <c r="CS207" s="104"/>
      <c r="CT207" s="104"/>
      <c r="CU207" s="104"/>
      <c r="CV207" s="104"/>
      <c r="CW207" s="104"/>
      <c r="CX207" s="104"/>
      <c r="CY207" s="104"/>
      <c r="CZ207" s="104"/>
      <c r="DA207" s="104"/>
      <c r="DB207" s="104"/>
      <c r="DC207" s="104"/>
      <c r="DD207" s="104"/>
      <c r="DE207" s="104"/>
      <c r="DF207" s="104"/>
      <c r="DG207" s="104"/>
      <c r="DH207" s="104"/>
      <c r="DI207" s="104"/>
      <c r="DJ207" s="104"/>
      <c r="DK207" s="104"/>
      <c r="DL207" s="104"/>
      <c r="DM207" s="104"/>
      <c r="DN207" s="104"/>
      <c r="DO207" s="104"/>
      <c r="DP207" s="104"/>
      <c r="DQ207" s="104"/>
      <c r="DR207" s="104"/>
      <c r="DS207" s="104"/>
      <c r="DT207" s="104"/>
      <c r="DU207" s="104"/>
      <c r="DV207" s="104"/>
      <c r="DW207" s="104"/>
      <c r="DX207" s="104"/>
      <c r="DY207" s="104"/>
      <c r="DZ207" s="104"/>
      <c r="EA207" s="104"/>
      <c r="EB207" s="104"/>
      <c r="EC207" s="104"/>
      <c r="ED207" s="104"/>
      <c r="EE207" s="104"/>
      <c r="EF207" s="104"/>
      <c r="EG207" s="104"/>
      <c r="EH207" s="104"/>
      <c r="EI207" s="104"/>
      <c r="EJ207" s="104"/>
      <c r="EK207" s="104"/>
      <c r="EL207" s="104"/>
      <c r="EM207" s="104"/>
      <c r="EN207" s="104"/>
      <c r="EO207" s="104"/>
      <c r="EP207" s="104"/>
      <c r="EQ207" s="104"/>
      <c r="ER207" s="104"/>
      <c r="ES207" s="104"/>
      <c r="ET207" s="104"/>
      <c r="EU207" s="104"/>
      <c r="EV207" s="104"/>
      <c r="EW207" s="104"/>
      <c r="EX207" s="104"/>
      <c r="EY207" s="104"/>
      <c r="EZ207" s="104"/>
      <c r="FA207" s="104"/>
      <c r="FB207" s="104"/>
      <c r="FC207" s="104"/>
      <c r="FD207" s="104"/>
      <c r="FE207" s="104"/>
      <c r="FF207" s="104"/>
      <c r="FG207" s="104"/>
      <c r="FH207" s="104"/>
      <c r="FI207" s="104"/>
      <c r="FJ207" s="104"/>
      <c r="FK207" s="104"/>
      <c r="FL207" s="104"/>
      <c r="FM207" s="104"/>
      <c r="FN207" s="104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</row>
    <row r="208" spans="1:195" s="10" customFormat="1" x14ac:dyDescent="0.2">
      <c r="A208" s="3"/>
      <c r="B208" s="3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BN208" s="104"/>
      <c r="BO208" s="104"/>
      <c r="BP208" s="104"/>
      <c r="BQ208" s="104"/>
      <c r="BR208" s="104"/>
      <c r="BS208" s="104"/>
      <c r="BT208" s="104"/>
      <c r="BU208" s="104"/>
      <c r="BV208" s="104"/>
      <c r="BW208" s="104"/>
      <c r="BX208" s="105"/>
      <c r="BY208" s="105"/>
      <c r="BZ208" s="105"/>
      <c r="CA208" s="105"/>
      <c r="CB208" s="105"/>
      <c r="CC208" s="105"/>
      <c r="CD208" s="105"/>
      <c r="CE208" s="105"/>
      <c r="CF208" s="105"/>
      <c r="CG208" s="105"/>
      <c r="CH208" s="105"/>
      <c r="CI208" s="105"/>
      <c r="CJ208" s="105"/>
      <c r="CK208" s="105"/>
      <c r="CL208" s="106"/>
      <c r="CM208" s="105"/>
      <c r="CN208" s="105"/>
      <c r="CO208" s="105"/>
      <c r="CP208" s="105"/>
      <c r="CQ208" s="105"/>
      <c r="CR208" s="105"/>
      <c r="CS208" s="104"/>
      <c r="CT208" s="104"/>
      <c r="CU208" s="104"/>
      <c r="CV208" s="104"/>
      <c r="CW208" s="104"/>
      <c r="CX208" s="104"/>
      <c r="CY208" s="104"/>
      <c r="CZ208" s="104"/>
      <c r="DA208" s="104"/>
      <c r="DB208" s="104"/>
      <c r="DC208" s="104"/>
      <c r="DD208" s="104"/>
      <c r="DE208" s="104"/>
      <c r="DF208" s="104"/>
      <c r="DG208" s="104"/>
      <c r="DH208" s="104"/>
      <c r="DI208" s="104"/>
      <c r="DJ208" s="104"/>
      <c r="DK208" s="104"/>
      <c r="DL208" s="104"/>
      <c r="DM208" s="104"/>
      <c r="DN208" s="104"/>
      <c r="DO208" s="104"/>
      <c r="DP208" s="104"/>
      <c r="DQ208" s="104"/>
      <c r="DR208" s="104"/>
      <c r="DS208" s="104"/>
      <c r="DT208" s="104"/>
      <c r="DU208" s="104"/>
      <c r="DV208" s="104"/>
      <c r="DW208" s="104"/>
      <c r="DX208" s="104"/>
      <c r="DY208" s="104"/>
      <c r="DZ208" s="104"/>
      <c r="EA208" s="104"/>
      <c r="EB208" s="104"/>
      <c r="EC208" s="104"/>
      <c r="ED208" s="104"/>
      <c r="EE208" s="104"/>
      <c r="EF208" s="104"/>
      <c r="EG208" s="104"/>
      <c r="EH208" s="104"/>
      <c r="EI208" s="104"/>
      <c r="EJ208" s="104"/>
      <c r="EK208" s="104"/>
      <c r="EL208" s="104"/>
      <c r="EM208" s="104"/>
      <c r="EN208" s="104"/>
      <c r="EO208" s="104"/>
      <c r="EP208" s="104"/>
      <c r="EQ208" s="104"/>
      <c r="ER208" s="104"/>
      <c r="ES208" s="104"/>
      <c r="ET208" s="104"/>
      <c r="EU208" s="104"/>
      <c r="EV208" s="104"/>
      <c r="EW208" s="104"/>
      <c r="EX208" s="104"/>
      <c r="EY208" s="104"/>
      <c r="EZ208" s="104"/>
      <c r="FA208" s="104"/>
      <c r="FB208" s="104"/>
      <c r="FC208" s="104"/>
      <c r="FD208" s="104"/>
      <c r="FE208" s="104"/>
      <c r="FF208" s="104"/>
      <c r="FG208" s="104"/>
      <c r="FH208" s="104"/>
      <c r="FI208" s="104"/>
      <c r="FJ208" s="104"/>
      <c r="FK208" s="104"/>
      <c r="FL208" s="104"/>
      <c r="FM208" s="104"/>
      <c r="FN208" s="104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</row>
    <row r="209" spans="1:195" s="10" customFormat="1" x14ac:dyDescent="0.2">
      <c r="A209" s="3"/>
      <c r="B209" s="3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  <c r="BT209" s="104"/>
      <c r="BU209" s="104"/>
      <c r="BV209" s="104"/>
      <c r="BW209" s="104"/>
      <c r="BX209" s="105"/>
      <c r="BY209" s="105"/>
      <c r="BZ209" s="105"/>
      <c r="CA209" s="105"/>
      <c r="CB209" s="105"/>
      <c r="CC209" s="105"/>
      <c r="CD209" s="105"/>
      <c r="CE209" s="105"/>
      <c r="CF209" s="105"/>
      <c r="CG209" s="105"/>
      <c r="CH209" s="105"/>
      <c r="CI209" s="105"/>
      <c r="CJ209" s="105"/>
      <c r="CK209" s="105"/>
      <c r="CL209" s="106"/>
      <c r="CM209" s="105"/>
      <c r="CN209" s="105"/>
      <c r="CO209" s="105"/>
      <c r="CP209" s="105"/>
      <c r="CQ209" s="105"/>
      <c r="CR209" s="105"/>
      <c r="CS209" s="104"/>
      <c r="CT209" s="104"/>
      <c r="CU209" s="104"/>
      <c r="CV209" s="104"/>
      <c r="CW209" s="104"/>
      <c r="CX209" s="104"/>
      <c r="CY209" s="104"/>
      <c r="CZ209" s="104"/>
      <c r="DA209" s="104"/>
      <c r="DB209" s="104"/>
      <c r="DC209" s="104"/>
      <c r="DD209" s="104"/>
      <c r="DE209" s="104"/>
      <c r="DF209" s="104"/>
      <c r="DG209" s="104"/>
      <c r="DH209" s="104"/>
      <c r="DI209" s="104"/>
      <c r="DJ209" s="104"/>
      <c r="DK209" s="104"/>
      <c r="DL209" s="104"/>
      <c r="DM209" s="104"/>
      <c r="DN209" s="104"/>
      <c r="DO209" s="104"/>
      <c r="DP209" s="104"/>
      <c r="DQ209" s="104"/>
      <c r="DR209" s="104"/>
      <c r="DS209" s="104"/>
      <c r="DT209" s="104"/>
      <c r="DU209" s="104"/>
      <c r="DV209" s="104"/>
      <c r="DW209" s="104"/>
      <c r="DX209" s="104"/>
      <c r="DY209" s="104"/>
      <c r="DZ209" s="104"/>
      <c r="EA209" s="104"/>
      <c r="EB209" s="104"/>
      <c r="EC209" s="104"/>
      <c r="ED209" s="104"/>
      <c r="EE209" s="104"/>
      <c r="EF209" s="104"/>
      <c r="EG209" s="104"/>
      <c r="EH209" s="104"/>
      <c r="EI209" s="104"/>
      <c r="EJ209" s="104"/>
      <c r="EK209" s="104"/>
      <c r="EL209" s="104"/>
      <c r="EM209" s="104"/>
      <c r="EN209" s="104"/>
      <c r="EO209" s="104"/>
      <c r="EP209" s="104"/>
      <c r="EQ209" s="104"/>
      <c r="ER209" s="104"/>
      <c r="ES209" s="104"/>
      <c r="ET209" s="104"/>
      <c r="EU209" s="104"/>
      <c r="EV209" s="104"/>
      <c r="EW209" s="104"/>
      <c r="EX209" s="104"/>
      <c r="EY209" s="104"/>
      <c r="EZ209" s="104"/>
      <c r="FA209" s="104"/>
      <c r="FB209" s="104"/>
      <c r="FC209" s="104"/>
      <c r="FD209" s="104"/>
      <c r="FE209" s="104"/>
      <c r="FF209" s="104"/>
      <c r="FG209" s="104"/>
      <c r="FH209" s="104"/>
      <c r="FI209" s="104"/>
      <c r="FJ209" s="104"/>
      <c r="FK209" s="104"/>
      <c r="FL209" s="104"/>
      <c r="FM209" s="104"/>
      <c r="FN209" s="104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</row>
    <row r="210" spans="1:195" s="10" customFormat="1" x14ac:dyDescent="0.2">
      <c r="A210" s="3"/>
      <c r="B210" s="3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/>
      <c r="BR210" s="104"/>
      <c r="BS210" s="104"/>
      <c r="BT210" s="104"/>
      <c r="BU210" s="104"/>
      <c r="BV210" s="104"/>
      <c r="BW210" s="104"/>
      <c r="BX210" s="105"/>
      <c r="BY210" s="105"/>
      <c r="BZ210" s="105"/>
      <c r="CA210" s="105"/>
      <c r="CB210" s="105"/>
      <c r="CC210" s="105"/>
      <c r="CD210" s="105"/>
      <c r="CE210" s="105"/>
      <c r="CF210" s="105"/>
      <c r="CG210" s="105"/>
      <c r="CH210" s="105"/>
      <c r="CI210" s="105"/>
      <c r="CJ210" s="105"/>
      <c r="CK210" s="105"/>
      <c r="CL210" s="106"/>
      <c r="CM210" s="105"/>
      <c r="CN210" s="105"/>
      <c r="CO210" s="105"/>
      <c r="CP210" s="105"/>
      <c r="CQ210" s="105"/>
      <c r="CR210" s="105"/>
      <c r="CS210" s="104"/>
      <c r="CT210" s="104"/>
      <c r="CU210" s="104"/>
      <c r="CV210" s="104"/>
      <c r="CW210" s="104"/>
      <c r="CX210" s="104"/>
      <c r="CY210" s="104"/>
      <c r="CZ210" s="104"/>
      <c r="DA210" s="104"/>
      <c r="DB210" s="104"/>
      <c r="DC210" s="104"/>
      <c r="DD210" s="104"/>
      <c r="DE210" s="104"/>
      <c r="DF210" s="104"/>
      <c r="DG210" s="104"/>
      <c r="DH210" s="104"/>
      <c r="DI210" s="104"/>
      <c r="DJ210" s="104"/>
      <c r="DK210" s="104"/>
      <c r="DL210" s="104"/>
      <c r="DM210" s="104"/>
      <c r="DN210" s="104"/>
      <c r="DO210" s="104"/>
      <c r="DP210" s="104"/>
      <c r="DQ210" s="104"/>
      <c r="DR210" s="104"/>
      <c r="DS210" s="104"/>
      <c r="DT210" s="104"/>
      <c r="DU210" s="104"/>
      <c r="DV210" s="104"/>
      <c r="DW210" s="104"/>
      <c r="DX210" s="104"/>
      <c r="DY210" s="104"/>
      <c r="DZ210" s="104"/>
      <c r="EA210" s="104"/>
      <c r="EB210" s="104"/>
      <c r="EC210" s="104"/>
      <c r="ED210" s="104"/>
      <c r="EE210" s="104"/>
      <c r="EF210" s="104"/>
      <c r="EG210" s="104"/>
      <c r="EH210" s="104"/>
      <c r="EI210" s="104"/>
      <c r="EJ210" s="104"/>
      <c r="EK210" s="104"/>
      <c r="EL210" s="104"/>
      <c r="EM210" s="104"/>
      <c r="EN210" s="104"/>
      <c r="EO210" s="104"/>
      <c r="EP210" s="104"/>
      <c r="EQ210" s="104"/>
      <c r="ER210" s="104"/>
      <c r="ES210" s="104"/>
      <c r="ET210" s="104"/>
      <c r="EU210" s="104"/>
      <c r="EV210" s="104"/>
      <c r="EW210" s="104"/>
      <c r="EX210" s="104"/>
      <c r="EY210" s="104"/>
      <c r="EZ210" s="104"/>
      <c r="FA210" s="104"/>
      <c r="FB210" s="104"/>
      <c r="FC210" s="104"/>
      <c r="FD210" s="104"/>
      <c r="FE210" s="104"/>
      <c r="FF210" s="104"/>
      <c r="FG210" s="104"/>
      <c r="FH210" s="104"/>
      <c r="FI210" s="104"/>
      <c r="FJ210" s="104"/>
      <c r="FK210" s="104"/>
      <c r="FL210" s="104"/>
      <c r="FM210" s="104"/>
      <c r="FN210" s="104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</row>
    <row r="211" spans="1:195" s="10" customFormat="1" x14ac:dyDescent="0.2">
      <c r="A211" s="3"/>
      <c r="B211" s="3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BN211" s="104"/>
      <c r="BO211" s="104"/>
      <c r="BP211" s="104"/>
      <c r="BQ211" s="104"/>
      <c r="BR211" s="104"/>
      <c r="BS211" s="104"/>
      <c r="BT211" s="104"/>
      <c r="BU211" s="104"/>
      <c r="BV211" s="104"/>
      <c r="BW211" s="104"/>
      <c r="BX211" s="105"/>
      <c r="BY211" s="105"/>
      <c r="BZ211" s="105"/>
      <c r="CA211" s="105"/>
      <c r="CB211" s="105"/>
      <c r="CC211" s="105"/>
      <c r="CD211" s="105"/>
      <c r="CE211" s="105"/>
      <c r="CF211" s="105"/>
      <c r="CG211" s="105"/>
      <c r="CH211" s="105"/>
      <c r="CI211" s="105"/>
      <c r="CJ211" s="105"/>
      <c r="CK211" s="105"/>
      <c r="CL211" s="106"/>
      <c r="CM211" s="105"/>
      <c r="CN211" s="105"/>
      <c r="CO211" s="105"/>
      <c r="CP211" s="105"/>
      <c r="CQ211" s="105"/>
      <c r="CR211" s="105"/>
      <c r="CS211" s="104"/>
      <c r="CT211" s="104"/>
      <c r="CU211" s="104"/>
      <c r="CV211" s="104"/>
      <c r="CW211" s="104"/>
      <c r="CX211" s="104"/>
      <c r="CY211" s="104"/>
      <c r="CZ211" s="104"/>
      <c r="DA211" s="104"/>
      <c r="DB211" s="104"/>
      <c r="DC211" s="104"/>
      <c r="DD211" s="104"/>
      <c r="DE211" s="104"/>
      <c r="DF211" s="104"/>
      <c r="DG211" s="104"/>
      <c r="DH211" s="104"/>
      <c r="DI211" s="104"/>
      <c r="DJ211" s="104"/>
      <c r="DK211" s="104"/>
      <c r="DL211" s="104"/>
      <c r="DM211" s="104"/>
      <c r="DN211" s="104"/>
      <c r="DO211" s="104"/>
      <c r="DP211" s="104"/>
      <c r="DQ211" s="104"/>
      <c r="DR211" s="104"/>
      <c r="DS211" s="104"/>
      <c r="DT211" s="104"/>
      <c r="DU211" s="104"/>
      <c r="DV211" s="104"/>
      <c r="DW211" s="104"/>
      <c r="DX211" s="104"/>
      <c r="DY211" s="104"/>
      <c r="DZ211" s="104"/>
      <c r="EA211" s="104"/>
      <c r="EB211" s="104"/>
      <c r="EC211" s="104"/>
      <c r="ED211" s="104"/>
      <c r="EE211" s="104"/>
      <c r="EF211" s="104"/>
      <c r="EG211" s="104"/>
      <c r="EH211" s="104"/>
      <c r="EI211" s="104"/>
      <c r="EJ211" s="104"/>
      <c r="EK211" s="104"/>
      <c r="EL211" s="104"/>
      <c r="EM211" s="104"/>
      <c r="EN211" s="104"/>
      <c r="EO211" s="104"/>
      <c r="EP211" s="104"/>
      <c r="EQ211" s="104"/>
      <c r="ER211" s="104"/>
      <c r="ES211" s="104"/>
      <c r="ET211" s="104"/>
      <c r="EU211" s="104"/>
      <c r="EV211" s="104"/>
      <c r="EW211" s="104"/>
      <c r="EX211" s="104"/>
      <c r="EY211" s="104"/>
      <c r="EZ211" s="104"/>
      <c r="FA211" s="104"/>
      <c r="FB211" s="104"/>
      <c r="FC211" s="104"/>
      <c r="FD211" s="104"/>
      <c r="FE211" s="104"/>
      <c r="FF211" s="104"/>
      <c r="FG211" s="104"/>
      <c r="FH211" s="104"/>
      <c r="FI211" s="104"/>
      <c r="FJ211" s="104"/>
      <c r="FK211" s="104"/>
      <c r="FL211" s="104"/>
      <c r="FM211" s="104"/>
      <c r="FN211" s="104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</row>
    <row r="212" spans="1:195" s="10" customFormat="1" x14ac:dyDescent="0.2">
      <c r="A212" s="3"/>
      <c r="B212" s="3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/>
      <c r="BR212" s="104"/>
      <c r="BS212" s="104"/>
      <c r="BT212" s="104"/>
      <c r="BU212" s="104"/>
      <c r="BV212" s="104"/>
      <c r="BW212" s="104"/>
      <c r="BX212" s="105"/>
      <c r="BY212" s="105"/>
      <c r="BZ212" s="105"/>
      <c r="CA212" s="105"/>
      <c r="CB212" s="105"/>
      <c r="CC212" s="105"/>
      <c r="CD212" s="105"/>
      <c r="CE212" s="105"/>
      <c r="CF212" s="105"/>
      <c r="CG212" s="105"/>
      <c r="CH212" s="105"/>
      <c r="CI212" s="105"/>
      <c r="CJ212" s="105"/>
      <c r="CK212" s="105"/>
      <c r="CL212" s="106"/>
      <c r="CM212" s="105"/>
      <c r="CN212" s="105"/>
      <c r="CO212" s="105"/>
      <c r="CP212" s="105"/>
      <c r="CQ212" s="105"/>
      <c r="CR212" s="105"/>
      <c r="CS212" s="104"/>
      <c r="CT212" s="104"/>
      <c r="CU212" s="104"/>
      <c r="CV212" s="104"/>
      <c r="CW212" s="104"/>
      <c r="CX212" s="104"/>
      <c r="CY212" s="104"/>
      <c r="CZ212" s="104"/>
      <c r="DA212" s="104"/>
      <c r="DB212" s="104"/>
      <c r="DC212" s="104"/>
      <c r="DD212" s="104"/>
      <c r="DE212" s="104"/>
      <c r="DF212" s="104"/>
      <c r="DG212" s="104"/>
      <c r="DH212" s="104"/>
      <c r="DI212" s="104"/>
      <c r="DJ212" s="104"/>
      <c r="DK212" s="104"/>
      <c r="DL212" s="104"/>
      <c r="DM212" s="104"/>
      <c r="DN212" s="104"/>
      <c r="DO212" s="104"/>
      <c r="DP212" s="104"/>
      <c r="DQ212" s="104"/>
      <c r="DR212" s="104"/>
      <c r="DS212" s="104"/>
      <c r="DT212" s="104"/>
      <c r="DU212" s="104"/>
      <c r="DV212" s="104"/>
      <c r="DW212" s="104"/>
      <c r="DX212" s="104"/>
      <c r="DY212" s="104"/>
      <c r="DZ212" s="104"/>
      <c r="EA212" s="104"/>
      <c r="EB212" s="104"/>
      <c r="EC212" s="104"/>
      <c r="ED212" s="104"/>
      <c r="EE212" s="104"/>
      <c r="EF212" s="104"/>
      <c r="EG212" s="104"/>
      <c r="EH212" s="104"/>
      <c r="EI212" s="104"/>
      <c r="EJ212" s="104"/>
      <c r="EK212" s="104"/>
      <c r="EL212" s="104"/>
      <c r="EM212" s="104"/>
      <c r="EN212" s="104"/>
      <c r="EO212" s="104"/>
      <c r="EP212" s="104"/>
      <c r="EQ212" s="104"/>
      <c r="ER212" s="104"/>
      <c r="ES212" s="104"/>
      <c r="ET212" s="104"/>
      <c r="EU212" s="104"/>
      <c r="EV212" s="104"/>
      <c r="EW212" s="104"/>
      <c r="EX212" s="104"/>
      <c r="EY212" s="104"/>
      <c r="EZ212" s="104"/>
      <c r="FA212" s="104"/>
      <c r="FB212" s="104"/>
      <c r="FC212" s="104"/>
      <c r="FD212" s="104"/>
      <c r="FE212" s="104"/>
      <c r="FF212" s="104"/>
      <c r="FG212" s="104"/>
      <c r="FH212" s="104"/>
      <c r="FI212" s="104"/>
      <c r="FJ212" s="104"/>
      <c r="FK212" s="104"/>
      <c r="FL212" s="104"/>
      <c r="FM212" s="104"/>
      <c r="FN212" s="104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</row>
    <row r="213" spans="1:195" s="10" customFormat="1" x14ac:dyDescent="0.2">
      <c r="A213" s="3"/>
      <c r="B213" s="3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  <c r="BT213" s="104"/>
      <c r="BU213" s="104"/>
      <c r="BV213" s="104"/>
      <c r="BW213" s="104"/>
      <c r="BX213" s="105"/>
      <c r="BY213" s="105"/>
      <c r="BZ213" s="105"/>
      <c r="CA213" s="105"/>
      <c r="CB213" s="105"/>
      <c r="CC213" s="105"/>
      <c r="CD213" s="105"/>
      <c r="CE213" s="105"/>
      <c r="CF213" s="105"/>
      <c r="CG213" s="105"/>
      <c r="CH213" s="105"/>
      <c r="CI213" s="105"/>
      <c r="CJ213" s="105"/>
      <c r="CK213" s="105"/>
      <c r="CL213" s="106"/>
      <c r="CM213" s="105"/>
      <c r="CN213" s="105"/>
      <c r="CO213" s="105"/>
      <c r="CP213" s="105"/>
      <c r="CQ213" s="105"/>
      <c r="CR213" s="105"/>
      <c r="CS213" s="104"/>
      <c r="CT213" s="104"/>
      <c r="CU213" s="104"/>
      <c r="CV213" s="104"/>
      <c r="CW213" s="104"/>
      <c r="CX213" s="104"/>
      <c r="CY213" s="104"/>
      <c r="CZ213" s="104"/>
      <c r="DA213" s="104"/>
      <c r="DB213" s="104"/>
      <c r="DC213" s="104"/>
      <c r="DD213" s="104"/>
      <c r="DE213" s="104"/>
      <c r="DF213" s="104"/>
      <c r="DG213" s="104"/>
      <c r="DH213" s="104"/>
      <c r="DI213" s="104"/>
      <c r="DJ213" s="104"/>
      <c r="DK213" s="104"/>
      <c r="DL213" s="104"/>
      <c r="DM213" s="104"/>
      <c r="DN213" s="104"/>
      <c r="DO213" s="104"/>
      <c r="DP213" s="104"/>
      <c r="DQ213" s="104"/>
      <c r="DR213" s="104"/>
      <c r="DS213" s="104"/>
      <c r="DT213" s="104"/>
      <c r="DU213" s="104"/>
      <c r="DV213" s="104"/>
      <c r="DW213" s="104"/>
      <c r="DX213" s="104"/>
      <c r="DY213" s="104"/>
      <c r="DZ213" s="104"/>
      <c r="EA213" s="104"/>
      <c r="EB213" s="104"/>
      <c r="EC213" s="104"/>
      <c r="ED213" s="104"/>
      <c r="EE213" s="104"/>
      <c r="EF213" s="104"/>
      <c r="EG213" s="104"/>
      <c r="EH213" s="104"/>
      <c r="EI213" s="104"/>
      <c r="EJ213" s="104"/>
      <c r="EK213" s="104"/>
      <c r="EL213" s="104"/>
      <c r="EM213" s="104"/>
      <c r="EN213" s="104"/>
      <c r="EO213" s="104"/>
      <c r="EP213" s="104"/>
      <c r="EQ213" s="104"/>
      <c r="ER213" s="104"/>
      <c r="ES213" s="104"/>
      <c r="ET213" s="104"/>
      <c r="EU213" s="104"/>
      <c r="EV213" s="104"/>
      <c r="EW213" s="104"/>
      <c r="EX213" s="104"/>
      <c r="EY213" s="104"/>
      <c r="EZ213" s="104"/>
      <c r="FA213" s="104"/>
      <c r="FB213" s="104"/>
      <c r="FC213" s="104"/>
      <c r="FD213" s="104"/>
      <c r="FE213" s="104"/>
      <c r="FF213" s="104"/>
      <c r="FG213" s="104"/>
      <c r="FH213" s="104"/>
      <c r="FI213" s="104"/>
      <c r="FJ213" s="104"/>
      <c r="FK213" s="104"/>
      <c r="FL213" s="104"/>
      <c r="FM213" s="104"/>
      <c r="FN213" s="104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</row>
    <row r="214" spans="1:195" s="10" customFormat="1" x14ac:dyDescent="0.2">
      <c r="A214" s="3"/>
      <c r="B214" s="3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BN214" s="104"/>
      <c r="BO214" s="104"/>
      <c r="BP214" s="104"/>
      <c r="BQ214" s="104"/>
      <c r="BR214" s="104"/>
      <c r="BS214" s="104"/>
      <c r="BT214" s="104"/>
      <c r="BU214" s="104"/>
      <c r="BV214" s="104"/>
      <c r="BW214" s="104"/>
      <c r="BX214" s="105"/>
      <c r="BY214" s="105"/>
      <c r="BZ214" s="105"/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5"/>
      <c r="CK214" s="105"/>
      <c r="CL214" s="106"/>
      <c r="CM214" s="105"/>
      <c r="CN214" s="105"/>
      <c r="CO214" s="105"/>
      <c r="CP214" s="105"/>
      <c r="CQ214" s="105"/>
      <c r="CR214" s="105"/>
      <c r="CS214" s="104"/>
      <c r="CT214" s="104"/>
      <c r="CU214" s="104"/>
      <c r="CV214" s="104"/>
      <c r="CW214" s="104"/>
      <c r="CX214" s="104"/>
      <c r="CY214" s="104"/>
      <c r="CZ214" s="104"/>
      <c r="DA214" s="104"/>
      <c r="DB214" s="104"/>
      <c r="DC214" s="104"/>
      <c r="DD214" s="104"/>
      <c r="DE214" s="104"/>
      <c r="DF214" s="104"/>
      <c r="DG214" s="104"/>
      <c r="DH214" s="104"/>
      <c r="DI214" s="104"/>
      <c r="DJ214" s="104"/>
      <c r="DK214" s="104"/>
      <c r="DL214" s="104"/>
      <c r="DM214" s="104"/>
      <c r="DN214" s="104"/>
      <c r="DO214" s="104"/>
      <c r="DP214" s="104"/>
      <c r="DQ214" s="104"/>
      <c r="DR214" s="104"/>
      <c r="DS214" s="104"/>
      <c r="DT214" s="104"/>
      <c r="DU214" s="104"/>
      <c r="DV214" s="104"/>
      <c r="DW214" s="104"/>
      <c r="DX214" s="104"/>
      <c r="DY214" s="104"/>
      <c r="DZ214" s="104"/>
      <c r="EA214" s="104"/>
      <c r="EB214" s="104"/>
      <c r="EC214" s="104"/>
      <c r="ED214" s="104"/>
      <c r="EE214" s="104"/>
      <c r="EF214" s="104"/>
      <c r="EG214" s="104"/>
      <c r="EH214" s="104"/>
      <c r="EI214" s="104"/>
      <c r="EJ214" s="104"/>
      <c r="EK214" s="104"/>
      <c r="EL214" s="104"/>
      <c r="EM214" s="104"/>
      <c r="EN214" s="104"/>
      <c r="EO214" s="104"/>
      <c r="EP214" s="104"/>
      <c r="EQ214" s="104"/>
      <c r="ER214" s="104"/>
      <c r="ES214" s="104"/>
      <c r="ET214" s="104"/>
      <c r="EU214" s="104"/>
      <c r="EV214" s="104"/>
      <c r="EW214" s="104"/>
      <c r="EX214" s="104"/>
      <c r="EY214" s="104"/>
      <c r="EZ214" s="104"/>
      <c r="FA214" s="104"/>
      <c r="FB214" s="104"/>
      <c r="FC214" s="104"/>
      <c r="FD214" s="104"/>
      <c r="FE214" s="104"/>
      <c r="FF214" s="104"/>
      <c r="FG214" s="104"/>
      <c r="FH214" s="104"/>
      <c r="FI214" s="104"/>
      <c r="FJ214" s="104"/>
      <c r="FK214" s="104"/>
      <c r="FL214" s="104"/>
      <c r="FM214" s="104"/>
      <c r="FN214" s="104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</row>
    <row r="215" spans="1:195" s="10" customFormat="1" x14ac:dyDescent="0.2">
      <c r="A215" s="3"/>
      <c r="B215" s="3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BN215" s="104"/>
      <c r="BO215" s="104"/>
      <c r="BP215" s="104"/>
      <c r="BQ215" s="104"/>
      <c r="BR215" s="104"/>
      <c r="BS215" s="104"/>
      <c r="BT215" s="104"/>
      <c r="BU215" s="104"/>
      <c r="BV215" s="104"/>
      <c r="BW215" s="104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5"/>
      <c r="CK215" s="105"/>
      <c r="CL215" s="106"/>
      <c r="CM215" s="105"/>
      <c r="CN215" s="105"/>
      <c r="CO215" s="105"/>
      <c r="CP215" s="105"/>
      <c r="CQ215" s="105"/>
      <c r="CR215" s="105"/>
      <c r="CS215" s="104"/>
      <c r="CT215" s="104"/>
      <c r="CU215" s="104"/>
      <c r="CV215" s="104"/>
      <c r="CW215" s="104"/>
      <c r="CX215" s="104"/>
      <c r="CY215" s="104"/>
      <c r="CZ215" s="104"/>
      <c r="DA215" s="104"/>
      <c r="DB215" s="104"/>
      <c r="DC215" s="104"/>
      <c r="DD215" s="104"/>
      <c r="DE215" s="104"/>
      <c r="DF215" s="104"/>
      <c r="DG215" s="104"/>
      <c r="DH215" s="104"/>
      <c r="DI215" s="104"/>
      <c r="DJ215" s="104"/>
      <c r="DK215" s="104"/>
      <c r="DL215" s="104"/>
      <c r="DM215" s="104"/>
      <c r="DN215" s="104"/>
      <c r="DO215" s="104"/>
      <c r="DP215" s="104"/>
      <c r="DQ215" s="104"/>
      <c r="DR215" s="104"/>
      <c r="DS215" s="104"/>
      <c r="DT215" s="104"/>
      <c r="DU215" s="104"/>
      <c r="DV215" s="104"/>
      <c r="DW215" s="104"/>
      <c r="DX215" s="104"/>
      <c r="DY215" s="104"/>
      <c r="DZ215" s="104"/>
      <c r="EA215" s="104"/>
      <c r="EB215" s="104"/>
      <c r="EC215" s="104"/>
      <c r="ED215" s="104"/>
      <c r="EE215" s="104"/>
      <c r="EF215" s="104"/>
      <c r="EG215" s="104"/>
      <c r="EH215" s="104"/>
      <c r="EI215" s="104"/>
      <c r="EJ215" s="104"/>
      <c r="EK215" s="104"/>
      <c r="EL215" s="104"/>
      <c r="EM215" s="104"/>
      <c r="EN215" s="104"/>
      <c r="EO215" s="104"/>
      <c r="EP215" s="104"/>
      <c r="EQ215" s="104"/>
      <c r="ER215" s="104"/>
      <c r="ES215" s="104"/>
      <c r="ET215" s="104"/>
      <c r="EU215" s="104"/>
      <c r="EV215" s="104"/>
      <c r="EW215" s="104"/>
      <c r="EX215" s="104"/>
      <c r="EY215" s="104"/>
      <c r="EZ215" s="104"/>
      <c r="FA215" s="104"/>
      <c r="FB215" s="104"/>
      <c r="FC215" s="104"/>
      <c r="FD215" s="104"/>
      <c r="FE215" s="104"/>
      <c r="FF215" s="104"/>
      <c r="FG215" s="104"/>
      <c r="FH215" s="104"/>
      <c r="FI215" s="104"/>
      <c r="FJ215" s="104"/>
      <c r="FK215" s="104"/>
      <c r="FL215" s="104"/>
      <c r="FM215" s="104"/>
      <c r="FN215" s="104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</row>
    <row r="216" spans="1:195" s="10" customFormat="1" x14ac:dyDescent="0.2">
      <c r="A216" s="3"/>
      <c r="B216" s="3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BN216" s="104"/>
      <c r="BO216" s="104"/>
      <c r="BP216" s="104"/>
      <c r="BQ216" s="104"/>
      <c r="BR216" s="104"/>
      <c r="BS216" s="104"/>
      <c r="BT216" s="104"/>
      <c r="BU216" s="104"/>
      <c r="BV216" s="104"/>
      <c r="BW216" s="104"/>
      <c r="BX216" s="105"/>
      <c r="BY216" s="105"/>
      <c r="BZ216" s="105"/>
      <c r="CA216" s="105"/>
      <c r="CB216" s="105"/>
      <c r="CC216" s="105"/>
      <c r="CD216" s="105"/>
      <c r="CE216" s="105"/>
      <c r="CF216" s="105"/>
      <c r="CG216" s="105"/>
      <c r="CH216" s="105"/>
      <c r="CI216" s="105"/>
      <c r="CJ216" s="105"/>
      <c r="CK216" s="105"/>
      <c r="CL216" s="106"/>
      <c r="CM216" s="105"/>
      <c r="CN216" s="105"/>
      <c r="CO216" s="105"/>
      <c r="CP216" s="105"/>
      <c r="CQ216" s="105"/>
      <c r="CR216" s="105"/>
      <c r="CS216" s="104"/>
      <c r="CT216" s="104"/>
      <c r="CU216" s="104"/>
      <c r="CV216" s="104"/>
      <c r="CW216" s="104"/>
      <c r="CX216" s="104"/>
      <c r="CY216" s="104"/>
      <c r="CZ216" s="104"/>
      <c r="DA216" s="104"/>
      <c r="DB216" s="104"/>
      <c r="DC216" s="104"/>
      <c r="DD216" s="104"/>
      <c r="DE216" s="104"/>
      <c r="DF216" s="104"/>
      <c r="DG216" s="104"/>
      <c r="DH216" s="104"/>
      <c r="DI216" s="104"/>
      <c r="DJ216" s="104"/>
      <c r="DK216" s="104"/>
      <c r="DL216" s="104"/>
      <c r="DM216" s="104"/>
      <c r="DN216" s="104"/>
      <c r="DO216" s="104"/>
      <c r="DP216" s="104"/>
      <c r="DQ216" s="104"/>
      <c r="DR216" s="104"/>
      <c r="DS216" s="104"/>
      <c r="DT216" s="104"/>
      <c r="DU216" s="104"/>
      <c r="DV216" s="104"/>
      <c r="DW216" s="104"/>
      <c r="DX216" s="104"/>
      <c r="DY216" s="104"/>
      <c r="DZ216" s="104"/>
      <c r="EA216" s="104"/>
      <c r="EB216" s="104"/>
      <c r="EC216" s="104"/>
      <c r="ED216" s="104"/>
      <c r="EE216" s="104"/>
      <c r="EF216" s="104"/>
      <c r="EG216" s="104"/>
      <c r="EH216" s="104"/>
      <c r="EI216" s="104"/>
      <c r="EJ216" s="104"/>
      <c r="EK216" s="104"/>
      <c r="EL216" s="104"/>
      <c r="EM216" s="104"/>
      <c r="EN216" s="104"/>
      <c r="EO216" s="104"/>
      <c r="EP216" s="104"/>
      <c r="EQ216" s="104"/>
      <c r="ER216" s="104"/>
      <c r="ES216" s="104"/>
      <c r="ET216" s="104"/>
      <c r="EU216" s="104"/>
      <c r="EV216" s="104"/>
      <c r="EW216" s="104"/>
      <c r="EX216" s="104"/>
      <c r="EY216" s="104"/>
      <c r="EZ216" s="104"/>
      <c r="FA216" s="104"/>
      <c r="FB216" s="104"/>
      <c r="FC216" s="104"/>
      <c r="FD216" s="104"/>
      <c r="FE216" s="104"/>
      <c r="FF216" s="104"/>
      <c r="FG216" s="104"/>
      <c r="FH216" s="104"/>
      <c r="FI216" s="104"/>
      <c r="FJ216" s="104"/>
      <c r="FK216" s="104"/>
      <c r="FL216" s="104"/>
      <c r="FM216" s="104"/>
      <c r="FN216" s="104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</row>
    <row r="217" spans="1:195" s="10" customFormat="1" x14ac:dyDescent="0.2">
      <c r="A217" s="3"/>
      <c r="B217" s="3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BN217" s="104"/>
      <c r="BO217" s="104"/>
      <c r="BP217" s="104"/>
      <c r="BQ217" s="104"/>
      <c r="BR217" s="104"/>
      <c r="BS217" s="104"/>
      <c r="BT217" s="104"/>
      <c r="BU217" s="104"/>
      <c r="BV217" s="104"/>
      <c r="BW217" s="104"/>
      <c r="BX217" s="105"/>
      <c r="BY217" s="105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6"/>
      <c r="CM217" s="105"/>
      <c r="CN217" s="105"/>
      <c r="CO217" s="105"/>
      <c r="CP217" s="105"/>
      <c r="CQ217" s="105"/>
      <c r="CR217" s="105"/>
      <c r="CS217" s="104"/>
      <c r="CT217" s="104"/>
      <c r="CU217" s="104"/>
      <c r="CV217" s="104"/>
      <c r="CW217" s="104"/>
      <c r="CX217" s="104"/>
      <c r="CY217" s="104"/>
      <c r="CZ217" s="104"/>
      <c r="DA217" s="104"/>
      <c r="DB217" s="104"/>
      <c r="DC217" s="104"/>
      <c r="DD217" s="104"/>
      <c r="DE217" s="104"/>
      <c r="DF217" s="104"/>
      <c r="DG217" s="104"/>
      <c r="DH217" s="104"/>
      <c r="DI217" s="104"/>
      <c r="DJ217" s="104"/>
      <c r="DK217" s="104"/>
      <c r="DL217" s="104"/>
      <c r="DM217" s="104"/>
      <c r="DN217" s="104"/>
      <c r="DO217" s="104"/>
      <c r="DP217" s="104"/>
      <c r="DQ217" s="104"/>
      <c r="DR217" s="104"/>
      <c r="DS217" s="104"/>
      <c r="DT217" s="104"/>
      <c r="DU217" s="104"/>
      <c r="DV217" s="104"/>
      <c r="DW217" s="104"/>
      <c r="DX217" s="104"/>
      <c r="DY217" s="104"/>
      <c r="DZ217" s="104"/>
      <c r="EA217" s="104"/>
      <c r="EB217" s="104"/>
      <c r="EC217" s="104"/>
      <c r="ED217" s="104"/>
      <c r="EE217" s="104"/>
      <c r="EF217" s="104"/>
      <c r="EG217" s="104"/>
      <c r="EH217" s="104"/>
      <c r="EI217" s="104"/>
      <c r="EJ217" s="104"/>
      <c r="EK217" s="104"/>
      <c r="EL217" s="104"/>
      <c r="EM217" s="104"/>
      <c r="EN217" s="104"/>
      <c r="EO217" s="104"/>
      <c r="EP217" s="104"/>
      <c r="EQ217" s="104"/>
      <c r="ER217" s="104"/>
      <c r="ES217" s="104"/>
      <c r="ET217" s="104"/>
      <c r="EU217" s="104"/>
      <c r="EV217" s="104"/>
      <c r="EW217" s="104"/>
      <c r="EX217" s="104"/>
      <c r="EY217" s="104"/>
      <c r="EZ217" s="104"/>
      <c r="FA217" s="104"/>
      <c r="FB217" s="104"/>
      <c r="FC217" s="104"/>
      <c r="FD217" s="104"/>
      <c r="FE217" s="104"/>
      <c r="FF217" s="104"/>
      <c r="FG217" s="104"/>
      <c r="FH217" s="104"/>
      <c r="FI217" s="104"/>
      <c r="FJ217" s="104"/>
      <c r="FK217" s="104"/>
      <c r="FL217" s="104"/>
      <c r="FM217" s="104"/>
      <c r="FN217" s="104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</row>
    <row r="218" spans="1:195" s="10" customFormat="1" x14ac:dyDescent="0.2">
      <c r="A218" s="3"/>
      <c r="B218" s="3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BN218" s="104"/>
      <c r="BO218" s="104"/>
      <c r="BP218" s="104"/>
      <c r="BQ218" s="104"/>
      <c r="BR218" s="104"/>
      <c r="BS218" s="104"/>
      <c r="BT218" s="104"/>
      <c r="BU218" s="104"/>
      <c r="BV218" s="104"/>
      <c r="BW218" s="104"/>
      <c r="BX218" s="105"/>
      <c r="BY218" s="105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6"/>
      <c r="CM218" s="105"/>
      <c r="CN218" s="105"/>
      <c r="CO218" s="105"/>
      <c r="CP218" s="105"/>
      <c r="CQ218" s="105"/>
      <c r="CR218" s="105"/>
      <c r="CS218" s="104"/>
      <c r="CT218" s="104"/>
      <c r="CU218" s="104"/>
      <c r="CV218" s="104"/>
      <c r="CW218" s="104"/>
      <c r="CX218" s="104"/>
      <c r="CY218" s="104"/>
      <c r="CZ218" s="104"/>
      <c r="DA218" s="104"/>
      <c r="DB218" s="104"/>
      <c r="DC218" s="104"/>
      <c r="DD218" s="104"/>
      <c r="DE218" s="104"/>
      <c r="DF218" s="104"/>
      <c r="DG218" s="104"/>
      <c r="DH218" s="104"/>
      <c r="DI218" s="104"/>
      <c r="DJ218" s="104"/>
      <c r="DK218" s="104"/>
      <c r="DL218" s="104"/>
      <c r="DM218" s="104"/>
      <c r="DN218" s="104"/>
      <c r="DO218" s="104"/>
      <c r="DP218" s="104"/>
      <c r="DQ218" s="104"/>
      <c r="DR218" s="104"/>
      <c r="DS218" s="104"/>
      <c r="DT218" s="104"/>
      <c r="DU218" s="104"/>
      <c r="DV218" s="104"/>
      <c r="DW218" s="104"/>
      <c r="DX218" s="104"/>
      <c r="DY218" s="104"/>
      <c r="DZ218" s="104"/>
      <c r="EA218" s="104"/>
      <c r="EB218" s="104"/>
      <c r="EC218" s="104"/>
      <c r="ED218" s="104"/>
      <c r="EE218" s="104"/>
      <c r="EF218" s="104"/>
      <c r="EG218" s="104"/>
      <c r="EH218" s="104"/>
      <c r="EI218" s="104"/>
      <c r="EJ218" s="104"/>
      <c r="EK218" s="104"/>
      <c r="EL218" s="104"/>
      <c r="EM218" s="104"/>
      <c r="EN218" s="104"/>
      <c r="EO218" s="104"/>
      <c r="EP218" s="104"/>
      <c r="EQ218" s="104"/>
      <c r="ER218" s="104"/>
      <c r="ES218" s="104"/>
      <c r="ET218" s="104"/>
      <c r="EU218" s="104"/>
      <c r="EV218" s="104"/>
      <c r="EW218" s="104"/>
      <c r="EX218" s="104"/>
      <c r="EY218" s="104"/>
      <c r="EZ218" s="104"/>
      <c r="FA218" s="104"/>
      <c r="FB218" s="104"/>
      <c r="FC218" s="104"/>
      <c r="FD218" s="104"/>
      <c r="FE218" s="104"/>
      <c r="FF218" s="104"/>
      <c r="FG218" s="104"/>
      <c r="FH218" s="104"/>
      <c r="FI218" s="104"/>
      <c r="FJ218" s="104"/>
      <c r="FK218" s="104"/>
      <c r="FL218" s="104"/>
      <c r="FM218" s="104"/>
      <c r="FN218" s="104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</row>
    <row r="219" spans="1:195" s="10" customFormat="1" x14ac:dyDescent="0.2">
      <c r="A219" s="3"/>
      <c r="B219" s="3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/>
      <c r="BR219" s="104"/>
      <c r="BS219" s="104"/>
      <c r="BT219" s="104"/>
      <c r="BU219" s="104"/>
      <c r="BV219" s="104"/>
      <c r="BW219" s="104"/>
      <c r="BX219" s="105"/>
      <c r="BY219" s="105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6"/>
      <c r="CM219" s="105"/>
      <c r="CN219" s="105"/>
      <c r="CO219" s="105"/>
      <c r="CP219" s="105"/>
      <c r="CQ219" s="105"/>
      <c r="CR219" s="105"/>
      <c r="CS219" s="104"/>
      <c r="CT219" s="104"/>
      <c r="CU219" s="104"/>
      <c r="CV219" s="104"/>
      <c r="CW219" s="104"/>
      <c r="CX219" s="104"/>
      <c r="CY219" s="104"/>
      <c r="CZ219" s="104"/>
      <c r="DA219" s="104"/>
      <c r="DB219" s="104"/>
      <c r="DC219" s="104"/>
      <c r="DD219" s="104"/>
      <c r="DE219" s="104"/>
      <c r="DF219" s="104"/>
      <c r="DG219" s="104"/>
      <c r="DH219" s="104"/>
      <c r="DI219" s="104"/>
      <c r="DJ219" s="104"/>
      <c r="DK219" s="104"/>
      <c r="DL219" s="104"/>
      <c r="DM219" s="104"/>
      <c r="DN219" s="104"/>
      <c r="DO219" s="104"/>
      <c r="DP219" s="104"/>
      <c r="DQ219" s="104"/>
      <c r="DR219" s="104"/>
      <c r="DS219" s="104"/>
      <c r="DT219" s="104"/>
      <c r="DU219" s="104"/>
      <c r="DV219" s="104"/>
      <c r="DW219" s="104"/>
      <c r="DX219" s="104"/>
      <c r="DY219" s="104"/>
      <c r="DZ219" s="104"/>
      <c r="EA219" s="104"/>
      <c r="EB219" s="104"/>
      <c r="EC219" s="104"/>
      <c r="ED219" s="104"/>
      <c r="EE219" s="104"/>
      <c r="EF219" s="104"/>
      <c r="EG219" s="104"/>
      <c r="EH219" s="104"/>
      <c r="EI219" s="104"/>
      <c r="EJ219" s="104"/>
      <c r="EK219" s="104"/>
      <c r="EL219" s="104"/>
      <c r="EM219" s="104"/>
      <c r="EN219" s="104"/>
      <c r="EO219" s="104"/>
      <c r="EP219" s="104"/>
      <c r="EQ219" s="104"/>
      <c r="ER219" s="104"/>
      <c r="ES219" s="104"/>
      <c r="ET219" s="104"/>
      <c r="EU219" s="104"/>
      <c r="EV219" s="104"/>
      <c r="EW219" s="104"/>
      <c r="EX219" s="104"/>
      <c r="EY219" s="104"/>
      <c r="EZ219" s="104"/>
      <c r="FA219" s="104"/>
      <c r="FB219" s="104"/>
      <c r="FC219" s="104"/>
      <c r="FD219" s="104"/>
      <c r="FE219" s="104"/>
      <c r="FF219" s="104"/>
      <c r="FG219" s="104"/>
      <c r="FH219" s="104"/>
      <c r="FI219" s="104"/>
      <c r="FJ219" s="104"/>
      <c r="FK219" s="104"/>
      <c r="FL219" s="104"/>
      <c r="FM219" s="104"/>
      <c r="FN219" s="104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</row>
    <row r="220" spans="1:195" s="10" customFormat="1" x14ac:dyDescent="0.2">
      <c r="A220" s="3"/>
      <c r="B220" s="3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/>
      <c r="BR220" s="104"/>
      <c r="BS220" s="104"/>
      <c r="BT220" s="104"/>
      <c r="BU220" s="104"/>
      <c r="BV220" s="104"/>
      <c r="BW220" s="104"/>
      <c r="BX220" s="105"/>
      <c r="BY220" s="105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6"/>
      <c r="CM220" s="105"/>
      <c r="CN220" s="105"/>
      <c r="CO220" s="105"/>
      <c r="CP220" s="105"/>
      <c r="CQ220" s="105"/>
      <c r="CR220" s="105"/>
      <c r="CS220" s="104"/>
      <c r="CT220" s="104"/>
      <c r="CU220" s="104"/>
      <c r="CV220" s="104"/>
      <c r="CW220" s="104"/>
      <c r="CX220" s="104"/>
      <c r="CY220" s="104"/>
      <c r="CZ220" s="104"/>
      <c r="DA220" s="104"/>
      <c r="DB220" s="104"/>
      <c r="DC220" s="104"/>
      <c r="DD220" s="104"/>
      <c r="DE220" s="104"/>
      <c r="DF220" s="104"/>
      <c r="DG220" s="104"/>
      <c r="DH220" s="104"/>
      <c r="DI220" s="104"/>
      <c r="DJ220" s="104"/>
      <c r="DK220" s="104"/>
      <c r="DL220" s="104"/>
      <c r="DM220" s="104"/>
      <c r="DN220" s="104"/>
      <c r="DO220" s="104"/>
      <c r="DP220" s="104"/>
      <c r="DQ220" s="104"/>
      <c r="DR220" s="104"/>
      <c r="DS220" s="104"/>
      <c r="DT220" s="104"/>
      <c r="DU220" s="104"/>
      <c r="DV220" s="104"/>
      <c r="DW220" s="104"/>
      <c r="DX220" s="104"/>
      <c r="DY220" s="104"/>
      <c r="DZ220" s="104"/>
      <c r="EA220" s="104"/>
      <c r="EB220" s="104"/>
      <c r="EC220" s="104"/>
      <c r="ED220" s="104"/>
      <c r="EE220" s="104"/>
      <c r="EF220" s="104"/>
      <c r="EG220" s="104"/>
      <c r="EH220" s="104"/>
      <c r="EI220" s="104"/>
      <c r="EJ220" s="104"/>
      <c r="EK220" s="104"/>
      <c r="EL220" s="104"/>
      <c r="EM220" s="104"/>
      <c r="EN220" s="104"/>
      <c r="EO220" s="104"/>
      <c r="EP220" s="104"/>
      <c r="EQ220" s="104"/>
      <c r="ER220" s="104"/>
      <c r="ES220" s="104"/>
      <c r="ET220" s="104"/>
      <c r="EU220" s="104"/>
      <c r="EV220" s="104"/>
      <c r="EW220" s="104"/>
      <c r="EX220" s="104"/>
      <c r="EY220" s="104"/>
      <c r="EZ220" s="104"/>
      <c r="FA220" s="104"/>
      <c r="FB220" s="104"/>
      <c r="FC220" s="104"/>
      <c r="FD220" s="104"/>
      <c r="FE220" s="104"/>
      <c r="FF220" s="104"/>
      <c r="FG220" s="104"/>
      <c r="FH220" s="104"/>
      <c r="FI220" s="104"/>
      <c r="FJ220" s="104"/>
      <c r="FK220" s="104"/>
      <c r="FL220" s="104"/>
      <c r="FM220" s="104"/>
      <c r="FN220" s="104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</row>
    <row r="221" spans="1:195" s="10" customFormat="1" x14ac:dyDescent="0.2">
      <c r="A221" s="3"/>
      <c r="B221" s="3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5"/>
      <c r="BY221" s="105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6"/>
      <c r="CM221" s="105"/>
      <c r="CN221" s="105"/>
      <c r="CO221" s="105"/>
      <c r="CP221" s="105"/>
      <c r="CQ221" s="105"/>
      <c r="CR221" s="105"/>
      <c r="CS221" s="104"/>
      <c r="CT221" s="104"/>
      <c r="CU221" s="104"/>
      <c r="CV221" s="104"/>
      <c r="CW221" s="104"/>
      <c r="CX221" s="104"/>
      <c r="CY221" s="104"/>
      <c r="CZ221" s="104"/>
      <c r="DA221" s="104"/>
      <c r="DB221" s="104"/>
      <c r="DC221" s="104"/>
      <c r="DD221" s="104"/>
      <c r="DE221" s="104"/>
      <c r="DF221" s="104"/>
      <c r="DG221" s="104"/>
      <c r="DH221" s="104"/>
      <c r="DI221" s="104"/>
      <c r="DJ221" s="104"/>
      <c r="DK221" s="104"/>
      <c r="DL221" s="104"/>
      <c r="DM221" s="104"/>
      <c r="DN221" s="104"/>
      <c r="DO221" s="104"/>
      <c r="DP221" s="104"/>
      <c r="DQ221" s="104"/>
      <c r="DR221" s="104"/>
      <c r="DS221" s="104"/>
      <c r="DT221" s="104"/>
      <c r="DU221" s="104"/>
      <c r="DV221" s="104"/>
      <c r="DW221" s="104"/>
      <c r="DX221" s="104"/>
      <c r="DY221" s="104"/>
      <c r="DZ221" s="104"/>
      <c r="EA221" s="104"/>
      <c r="EB221" s="104"/>
      <c r="EC221" s="104"/>
      <c r="ED221" s="104"/>
      <c r="EE221" s="104"/>
      <c r="EF221" s="104"/>
      <c r="EG221" s="104"/>
      <c r="EH221" s="104"/>
      <c r="EI221" s="104"/>
      <c r="EJ221" s="104"/>
      <c r="EK221" s="104"/>
      <c r="EL221" s="104"/>
      <c r="EM221" s="104"/>
      <c r="EN221" s="104"/>
      <c r="EO221" s="104"/>
      <c r="EP221" s="104"/>
      <c r="EQ221" s="104"/>
      <c r="ER221" s="104"/>
      <c r="ES221" s="104"/>
      <c r="ET221" s="104"/>
      <c r="EU221" s="104"/>
      <c r="EV221" s="104"/>
      <c r="EW221" s="104"/>
      <c r="EX221" s="104"/>
      <c r="EY221" s="104"/>
      <c r="EZ221" s="104"/>
      <c r="FA221" s="104"/>
      <c r="FB221" s="104"/>
      <c r="FC221" s="104"/>
      <c r="FD221" s="104"/>
      <c r="FE221" s="104"/>
      <c r="FF221" s="104"/>
      <c r="FG221" s="104"/>
      <c r="FH221" s="104"/>
      <c r="FI221" s="104"/>
      <c r="FJ221" s="104"/>
      <c r="FK221" s="104"/>
      <c r="FL221" s="104"/>
      <c r="FM221" s="104"/>
      <c r="FN221" s="104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</row>
    <row r="222" spans="1:195" s="10" customFormat="1" x14ac:dyDescent="0.2">
      <c r="A222" s="3"/>
      <c r="B222" s="3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/>
      <c r="BS222" s="104"/>
      <c r="BT222" s="104"/>
      <c r="BU222" s="104"/>
      <c r="BV222" s="104"/>
      <c r="BW222" s="104"/>
      <c r="BX222" s="105"/>
      <c r="BY222" s="105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6"/>
      <c r="CM222" s="105"/>
      <c r="CN222" s="105"/>
      <c r="CO222" s="105"/>
      <c r="CP222" s="105"/>
      <c r="CQ222" s="105"/>
      <c r="CR222" s="105"/>
      <c r="CS222" s="104"/>
      <c r="CT222" s="104"/>
      <c r="CU222" s="104"/>
      <c r="CV222" s="104"/>
      <c r="CW222" s="104"/>
      <c r="CX222" s="104"/>
      <c r="CY222" s="104"/>
      <c r="CZ222" s="104"/>
      <c r="DA222" s="104"/>
      <c r="DB222" s="104"/>
      <c r="DC222" s="104"/>
      <c r="DD222" s="104"/>
      <c r="DE222" s="104"/>
      <c r="DF222" s="104"/>
      <c r="DG222" s="104"/>
      <c r="DH222" s="104"/>
      <c r="DI222" s="104"/>
      <c r="DJ222" s="104"/>
      <c r="DK222" s="104"/>
      <c r="DL222" s="104"/>
      <c r="DM222" s="104"/>
      <c r="DN222" s="104"/>
      <c r="DO222" s="104"/>
      <c r="DP222" s="104"/>
      <c r="DQ222" s="104"/>
      <c r="DR222" s="104"/>
      <c r="DS222" s="104"/>
      <c r="DT222" s="104"/>
      <c r="DU222" s="104"/>
      <c r="DV222" s="104"/>
      <c r="DW222" s="104"/>
      <c r="DX222" s="104"/>
      <c r="DY222" s="104"/>
      <c r="DZ222" s="104"/>
      <c r="EA222" s="104"/>
      <c r="EB222" s="104"/>
      <c r="EC222" s="104"/>
      <c r="ED222" s="104"/>
      <c r="EE222" s="104"/>
      <c r="EF222" s="104"/>
      <c r="EG222" s="104"/>
      <c r="EH222" s="104"/>
      <c r="EI222" s="104"/>
      <c r="EJ222" s="104"/>
      <c r="EK222" s="104"/>
      <c r="EL222" s="104"/>
      <c r="EM222" s="104"/>
      <c r="EN222" s="104"/>
      <c r="EO222" s="104"/>
      <c r="EP222" s="104"/>
      <c r="EQ222" s="104"/>
      <c r="ER222" s="104"/>
      <c r="ES222" s="104"/>
      <c r="ET222" s="104"/>
      <c r="EU222" s="104"/>
      <c r="EV222" s="104"/>
      <c r="EW222" s="104"/>
      <c r="EX222" s="104"/>
      <c r="EY222" s="104"/>
      <c r="EZ222" s="104"/>
      <c r="FA222" s="104"/>
      <c r="FB222" s="104"/>
      <c r="FC222" s="104"/>
      <c r="FD222" s="104"/>
      <c r="FE222" s="104"/>
      <c r="FF222" s="104"/>
      <c r="FG222" s="104"/>
      <c r="FH222" s="104"/>
      <c r="FI222" s="104"/>
      <c r="FJ222" s="104"/>
      <c r="FK222" s="104"/>
      <c r="FL222" s="104"/>
      <c r="FM222" s="104"/>
      <c r="FN222" s="104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</row>
    <row r="223" spans="1:195" s="10" customFormat="1" x14ac:dyDescent="0.2">
      <c r="A223" s="3"/>
      <c r="B223" s="3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/>
      <c r="BR223" s="104"/>
      <c r="BS223" s="104"/>
      <c r="BT223" s="104"/>
      <c r="BU223" s="104"/>
      <c r="BV223" s="104"/>
      <c r="BW223" s="104"/>
      <c r="BX223" s="105"/>
      <c r="BY223" s="105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6"/>
      <c r="CM223" s="105"/>
      <c r="CN223" s="105"/>
      <c r="CO223" s="105"/>
      <c r="CP223" s="105"/>
      <c r="CQ223" s="105"/>
      <c r="CR223" s="105"/>
      <c r="CS223" s="104"/>
      <c r="CT223" s="104"/>
      <c r="CU223" s="104"/>
      <c r="CV223" s="104"/>
      <c r="CW223" s="104"/>
      <c r="CX223" s="104"/>
      <c r="CY223" s="104"/>
      <c r="CZ223" s="104"/>
      <c r="DA223" s="104"/>
      <c r="DB223" s="104"/>
      <c r="DC223" s="104"/>
      <c r="DD223" s="104"/>
      <c r="DE223" s="104"/>
      <c r="DF223" s="104"/>
      <c r="DG223" s="104"/>
      <c r="DH223" s="104"/>
      <c r="DI223" s="104"/>
      <c r="DJ223" s="104"/>
      <c r="DK223" s="104"/>
      <c r="DL223" s="104"/>
      <c r="DM223" s="104"/>
      <c r="DN223" s="104"/>
      <c r="DO223" s="104"/>
      <c r="DP223" s="104"/>
      <c r="DQ223" s="104"/>
      <c r="DR223" s="104"/>
      <c r="DS223" s="104"/>
      <c r="DT223" s="104"/>
      <c r="DU223" s="104"/>
      <c r="DV223" s="104"/>
      <c r="DW223" s="104"/>
      <c r="DX223" s="104"/>
      <c r="DY223" s="104"/>
      <c r="DZ223" s="104"/>
      <c r="EA223" s="104"/>
      <c r="EB223" s="104"/>
      <c r="EC223" s="104"/>
      <c r="ED223" s="104"/>
      <c r="EE223" s="104"/>
      <c r="EF223" s="104"/>
      <c r="EG223" s="104"/>
      <c r="EH223" s="104"/>
      <c r="EI223" s="104"/>
      <c r="EJ223" s="104"/>
      <c r="EK223" s="104"/>
      <c r="EL223" s="104"/>
      <c r="EM223" s="104"/>
      <c r="EN223" s="104"/>
      <c r="EO223" s="104"/>
      <c r="EP223" s="104"/>
      <c r="EQ223" s="104"/>
      <c r="ER223" s="104"/>
      <c r="ES223" s="104"/>
      <c r="ET223" s="104"/>
      <c r="EU223" s="104"/>
      <c r="EV223" s="104"/>
      <c r="EW223" s="104"/>
      <c r="EX223" s="104"/>
      <c r="EY223" s="104"/>
      <c r="EZ223" s="104"/>
      <c r="FA223" s="104"/>
      <c r="FB223" s="104"/>
      <c r="FC223" s="104"/>
      <c r="FD223" s="104"/>
      <c r="FE223" s="104"/>
      <c r="FF223" s="104"/>
      <c r="FG223" s="104"/>
      <c r="FH223" s="104"/>
      <c r="FI223" s="104"/>
      <c r="FJ223" s="104"/>
      <c r="FK223" s="104"/>
      <c r="FL223" s="104"/>
      <c r="FM223" s="104"/>
      <c r="FN223" s="104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</row>
    <row r="224" spans="1:195" s="10" customFormat="1" x14ac:dyDescent="0.2">
      <c r="A224" s="3"/>
      <c r="B224" s="3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4"/>
      <c r="BS224" s="104"/>
      <c r="BT224" s="104"/>
      <c r="BU224" s="104"/>
      <c r="BV224" s="104"/>
      <c r="BW224" s="104"/>
      <c r="BX224" s="105"/>
      <c r="BY224" s="105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6"/>
      <c r="CM224" s="105"/>
      <c r="CN224" s="105"/>
      <c r="CO224" s="105"/>
      <c r="CP224" s="105"/>
      <c r="CQ224" s="105"/>
      <c r="CR224" s="105"/>
      <c r="CS224" s="104"/>
      <c r="CT224" s="104"/>
      <c r="CU224" s="104"/>
      <c r="CV224" s="104"/>
      <c r="CW224" s="104"/>
      <c r="CX224" s="104"/>
      <c r="CY224" s="104"/>
      <c r="CZ224" s="104"/>
      <c r="DA224" s="104"/>
      <c r="DB224" s="104"/>
      <c r="DC224" s="104"/>
      <c r="DD224" s="104"/>
      <c r="DE224" s="104"/>
      <c r="DF224" s="104"/>
      <c r="DG224" s="104"/>
      <c r="DH224" s="104"/>
      <c r="DI224" s="104"/>
      <c r="DJ224" s="104"/>
      <c r="DK224" s="104"/>
      <c r="DL224" s="104"/>
      <c r="DM224" s="104"/>
      <c r="DN224" s="104"/>
      <c r="DO224" s="104"/>
      <c r="DP224" s="104"/>
      <c r="DQ224" s="104"/>
      <c r="DR224" s="104"/>
      <c r="DS224" s="104"/>
      <c r="DT224" s="104"/>
      <c r="DU224" s="104"/>
      <c r="DV224" s="104"/>
      <c r="DW224" s="104"/>
      <c r="DX224" s="104"/>
      <c r="DY224" s="104"/>
      <c r="DZ224" s="104"/>
      <c r="EA224" s="104"/>
      <c r="EB224" s="104"/>
      <c r="EC224" s="104"/>
      <c r="ED224" s="104"/>
      <c r="EE224" s="104"/>
      <c r="EF224" s="104"/>
      <c r="EG224" s="104"/>
      <c r="EH224" s="104"/>
      <c r="EI224" s="104"/>
      <c r="EJ224" s="104"/>
      <c r="EK224" s="104"/>
      <c r="EL224" s="104"/>
      <c r="EM224" s="104"/>
      <c r="EN224" s="104"/>
      <c r="EO224" s="104"/>
      <c r="EP224" s="104"/>
      <c r="EQ224" s="104"/>
      <c r="ER224" s="104"/>
      <c r="ES224" s="104"/>
      <c r="ET224" s="104"/>
      <c r="EU224" s="104"/>
      <c r="EV224" s="104"/>
      <c r="EW224" s="104"/>
      <c r="EX224" s="104"/>
      <c r="EY224" s="104"/>
      <c r="EZ224" s="104"/>
      <c r="FA224" s="104"/>
      <c r="FB224" s="104"/>
      <c r="FC224" s="104"/>
      <c r="FD224" s="104"/>
      <c r="FE224" s="104"/>
      <c r="FF224" s="104"/>
      <c r="FG224" s="104"/>
      <c r="FH224" s="104"/>
      <c r="FI224" s="104"/>
      <c r="FJ224" s="104"/>
      <c r="FK224" s="104"/>
      <c r="FL224" s="104"/>
      <c r="FM224" s="104"/>
      <c r="FN224" s="104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</row>
    <row r="225" spans="1:195" s="10" customFormat="1" x14ac:dyDescent="0.2">
      <c r="A225" s="3"/>
      <c r="B225" s="3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5"/>
      <c r="BY225" s="105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6"/>
      <c r="CM225" s="105"/>
      <c r="CN225" s="105"/>
      <c r="CO225" s="105"/>
      <c r="CP225" s="105"/>
      <c r="CQ225" s="105"/>
      <c r="CR225" s="105"/>
      <c r="CS225" s="104"/>
      <c r="CT225" s="104"/>
      <c r="CU225" s="104"/>
      <c r="CV225" s="104"/>
      <c r="CW225" s="104"/>
      <c r="CX225" s="104"/>
      <c r="CY225" s="104"/>
      <c r="CZ225" s="104"/>
      <c r="DA225" s="104"/>
      <c r="DB225" s="104"/>
      <c r="DC225" s="104"/>
      <c r="DD225" s="104"/>
      <c r="DE225" s="104"/>
      <c r="DF225" s="104"/>
      <c r="DG225" s="104"/>
      <c r="DH225" s="104"/>
      <c r="DI225" s="104"/>
      <c r="DJ225" s="104"/>
      <c r="DK225" s="104"/>
      <c r="DL225" s="104"/>
      <c r="DM225" s="104"/>
      <c r="DN225" s="104"/>
      <c r="DO225" s="104"/>
      <c r="DP225" s="104"/>
      <c r="DQ225" s="104"/>
      <c r="DR225" s="104"/>
      <c r="DS225" s="104"/>
      <c r="DT225" s="104"/>
      <c r="DU225" s="104"/>
      <c r="DV225" s="104"/>
      <c r="DW225" s="104"/>
      <c r="DX225" s="104"/>
      <c r="DY225" s="104"/>
      <c r="DZ225" s="104"/>
      <c r="EA225" s="104"/>
      <c r="EB225" s="104"/>
      <c r="EC225" s="104"/>
      <c r="ED225" s="104"/>
      <c r="EE225" s="104"/>
      <c r="EF225" s="104"/>
      <c r="EG225" s="104"/>
      <c r="EH225" s="104"/>
      <c r="EI225" s="104"/>
      <c r="EJ225" s="104"/>
      <c r="EK225" s="104"/>
      <c r="EL225" s="104"/>
      <c r="EM225" s="104"/>
      <c r="EN225" s="104"/>
      <c r="EO225" s="104"/>
      <c r="EP225" s="104"/>
      <c r="EQ225" s="104"/>
      <c r="ER225" s="104"/>
      <c r="ES225" s="104"/>
      <c r="ET225" s="104"/>
      <c r="EU225" s="104"/>
      <c r="EV225" s="104"/>
      <c r="EW225" s="104"/>
      <c r="EX225" s="104"/>
      <c r="EY225" s="104"/>
      <c r="EZ225" s="104"/>
      <c r="FA225" s="104"/>
      <c r="FB225" s="104"/>
      <c r="FC225" s="104"/>
      <c r="FD225" s="104"/>
      <c r="FE225" s="104"/>
      <c r="FF225" s="104"/>
      <c r="FG225" s="104"/>
      <c r="FH225" s="104"/>
      <c r="FI225" s="104"/>
      <c r="FJ225" s="104"/>
      <c r="FK225" s="104"/>
      <c r="FL225" s="104"/>
      <c r="FM225" s="104"/>
      <c r="FN225" s="104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</row>
    <row r="226" spans="1:195" s="10" customFormat="1" x14ac:dyDescent="0.2">
      <c r="A226" s="3"/>
      <c r="B226" s="3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/>
      <c r="BR226" s="104"/>
      <c r="BS226" s="104"/>
      <c r="BT226" s="104"/>
      <c r="BU226" s="104"/>
      <c r="BV226" s="104"/>
      <c r="BW226" s="104"/>
      <c r="BX226" s="105"/>
      <c r="BY226" s="105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6"/>
      <c r="CM226" s="105"/>
      <c r="CN226" s="105"/>
      <c r="CO226" s="105"/>
      <c r="CP226" s="105"/>
      <c r="CQ226" s="105"/>
      <c r="CR226" s="105"/>
      <c r="CS226" s="104"/>
      <c r="CT226" s="104"/>
      <c r="CU226" s="104"/>
      <c r="CV226" s="104"/>
      <c r="CW226" s="104"/>
      <c r="CX226" s="104"/>
      <c r="CY226" s="104"/>
      <c r="CZ226" s="104"/>
      <c r="DA226" s="104"/>
      <c r="DB226" s="104"/>
      <c r="DC226" s="104"/>
      <c r="DD226" s="104"/>
      <c r="DE226" s="104"/>
      <c r="DF226" s="104"/>
      <c r="DG226" s="104"/>
      <c r="DH226" s="104"/>
      <c r="DI226" s="104"/>
      <c r="DJ226" s="104"/>
      <c r="DK226" s="104"/>
      <c r="DL226" s="104"/>
      <c r="DM226" s="104"/>
      <c r="DN226" s="104"/>
      <c r="DO226" s="104"/>
      <c r="DP226" s="104"/>
      <c r="DQ226" s="104"/>
      <c r="DR226" s="104"/>
      <c r="DS226" s="104"/>
      <c r="DT226" s="104"/>
      <c r="DU226" s="104"/>
      <c r="DV226" s="104"/>
      <c r="DW226" s="104"/>
      <c r="DX226" s="104"/>
      <c r="DY226" s="104"/>
      <c r="DZ226" s="104"/>
      <c r="EA226" s="104"/>
      <c r="EB226" s="104"/>
      <c r="EC226" s="104"/>
      <c r="ED226" s="104"/>
      <c r="EE226" s="104"/>
      <c r="EF226" s="104"/>
      <c r="EG226" s="104"/>
      <c r="EH226" s="104"/>
      <c r="EI226" s="104"/>
      <c r="EJ226" s="104"/>
      <c r="EK226" s="104"/>
      <c r="EL226" s="104"/>
      <c r="EM226" s="104"/>
      <c r="EN226" s="104"/>
      <c r="EO226" s="104"/>
      <c r="EP226" s="104"/>
      <c r="EQ226" s="104"/>
      <c r="ER226" s="104"/>
      <c r="ES226" s="104"/>
      <c r="ET226" s="104"/>
      <c r="EU226" s="104"/>
      <c r="EV226" s="104"/>
      <c r="EW226" s="104"/>
      <c r="EX226" s="104"/>
      <c r="EY226" s="104"/>
      <c r="EZ226" s="104"/>
      <c r="FA226" s="104"/>
      <c r="FB226" s="104"/>
      <c r="FC226" s="104"/>
      <c r="FD226" s="104"/>
      <c r="FE226" s="104"/>
      <c r="FF226" s="104"/>
      <c r="FG226" s="104"/>
      <c r="FH226" s="104"/>
      <c r="FI226" s="104"/>
      <c r="FJ226" s="104"/>
      <c r="FK226" s="104"/>
      <c r="FL226" s="104"/>
      <c r="FM226" s="104"/>
      <c r="FN226" s="104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</row>
    <row r="227" spans="1:195" s="10" customFormat="1" x14ac:dyDescent="0.2">
      <c r="A227" s="3"/>
      <c r="B227" s="3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/>
      <c r="BR227" s="104"/>
      <c r="BS227" s="104"/>
      <c r="BT227" s="104"/>
      <c r="BU227" s="104"/>
      <c r="BV227" s="104"/>
      <c r="BW227" s="104"/>
      <c r="BX227" s="105"/>
      <c r="BY227" s="105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6"/>
      <c r="CM227" s="105"/>
      <c r="CN227" s="105"/>
      <c r="CO227" s="105"/>
      <c r="CP227" s="105"/>
      <c r="CQ227" s="105"/>
      <c r="CR227" s="105"/>
      <c r="CS227" s="104"/>
      <c r="CT227" s="104"/>
      <c r="CU227" s="104"/>
      <c r="CV227" s="104"/>
      <c r="CW227" s="104"/>
      <c r="CX227" s="104"/>
      <c r="CY227" s="104"/>
      <c r="CZ227" s="104"/>
      <c r="DA227" s="104"/>
      <c r="DB227" s="104"/>
      <c r="DC227" s="104"/>
      <c r="DD227" s="104"/>
      <c r="DE227" s="104"/>
      <c r="DF227" s="104"/>
      <c r="DG227" s="104"/>
      <c r="DH227" s="104"/>
      <c r="DI227" s="104"/>
      <c r="DJ227" s="104"/>
      <c r="DK227" s="104"/>
      <c r="DL227" s="104"/>
      <c r="DM227" s="104"/>
      <c r="DN227" s="104"/>
      <c r="DO227" s="104"/>
      <c r="DP227" s="104"/>
      <c r="DQ227" s="104"/>
      <c r="DR227" s="104"/>
      <c r="DS227" s="104"/>
      <c r="DT227" s="104"/>
      <c r="DU227" s="104"/>
      <c r="DV227" s="104"/>
      <c r="DW227" s="104"/>
      <c r="DX227" s="104"/>
      <c r="DY227" s="104"/>
      <c r="DZ227" s="104"/>
      <c r="EA227" s="104"/>
      <c r="EB227" s="104"/>
      <c r="EC227" s="104"/>
      <c r="ED227" s="104"/>
      <c r="EE227" s="104"/>
      <c r="EF227" s="104"/>
      <c r="EG227" s="104"/>
      <c r="EH227" s="104"/>
      <c r="EI227" s="104"/>
      <c r="EJ227" s="104"/>
      <c r="EK227" s="104"/>
      <c r="EL227" s="104"/>
      <c r="EM227" s="104"/>
      <c r="EN227" s="104"/>
      <c r="EO227" s="104"/>
      <c r="EP227" s="104"/>
      <c r="EQ227" s="104"/>
      <c r="ER227" s="104"/>
      <c r="ES227" s="104"/>
      <c r="ET227" s="104"/>
      <c r="EU227" s="104"/>
      <c r="EV227" s="104"/>
      <c r="EW227" s="104"/>
      <c r="EX227" s="104"/>
      <c r="EY227" s="104"/>
      <c r="EZ227" s="104"/>
      <c r="FA227" s="104"/>
      <c r="FB227" s="104"/>
      <c r="FC227" s="104"/>
      <c r="FD227" s="104"/>
      <c r="FE227" s="104"/>
      <c r="FF227" s="104"/>
      <c r="FG227" s="104"/>
      <c r="FH227" s="104"/>
      <c r="FI227" s="104"/>
      <c r="FJ227" s="104"/>
      <c r="FK227" s="104"/>
      <c r="FL227" s="104"/>
      <c r="FM227" s="104"/>
      <c r="FN227" s="104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</row>
    <row r="228" spans="1:195" s="10" customFormat="1" x14ac:dyDescent="0.2">
      <c r="A228" s="3"/>
      <c r="B228" s="3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6"/>
      <c r="CM228" s="105"/>
      <c r="CN228" s="105"/>
      <c r="CO228" s="105"/>
      <c r="CP228" s="105"/>
      <c r="CQ228" s="105"/>
      <c r="CR228" s="105"/>
      <c r="CS228" s="104"/>
      <c r="CT228" s="104"/>
      <c r="CU228" s="104"/>
      <c r="CV228" s="104"/>
      <c r="CW228" s="104"/>
      <c r="CX228" s="104"/>
      <c r="CY228" s="104"/>
      <c r="CZ228" s="104"/>
      <c r="DA228" s="104"/>
      <c r="DB228" s="104"/>
      <c r="DC228" s="104"/>
      <c r="DD228" s="104"/>
      <c r="DE228" s="104"/>
      <c r="DF228" s="104"/>
      <c r="DG228" s="104"/>
      <c r="DH228" s="104"/>
      <c r="DI228" s="104"/>
      <c r="DJ228" s="104"/>
      <c r="DK228" s="104"/>
      <c r="DL228" s="104"/>
      <c r="DM228" s="104"/>
      <c r="DN228" s="104"/>
      <c r="DO228" s="104"/>
      <c r="DP228" s="104"/>
      <c r="DQ228" s="104"/>
      <c r="DR228" s="104"/>
      <c r="DS228" s="104"/>
      <c r="DT228" s="104"/>
      <c r="DU228" s="104"/>
      <c r="DV228" s="104"/>
      <c r="DW228" s="104"/>
      <c r="DX228" s="104"/>
      <c r="DY228" s="104"/>
      <c r="DZ228" s="104"/>
      <c r="EA228" s="104"/>
      <c r="EB228" s="104"/>
      <c r="EC228" s="104"/>
      <c r="ED228" s="104"/>
      <c r="EE228" s="104"/>
      <c r="EF228" s="104"/>
      <c r="EG228" s="104"/>
      <c r="EH228" s="104"/>
      <c r="EI228" s="104"/>
      <c r="EJ228" s="104"/>
      <c r="EK228" s="104"/>
      <c r="EL228" s="104"/>
      <c r="EM228" s="104"/>
      <c r="EN228" s="104"/>
      <c r="EO228" s="104"/>
      <c r="EP228" s="104"/>
      <c r="EQ228" s="104"/>
      <c r="ER228" s="104"/>
      <c r="ES228" s="104"/>
      <c r="ET228" s="104"/>
      <c r="EU228" s="104"/>
      <c r="EV228" s="104"/>
      <c r="EW228" s="104"/>
      <c r="EX228" s="104"/>
      <c r="EY228" s="104"/>
      <c r="EZ228" s="104"/>
      <c r="FA228" s="104"/>
      <c r="FB228" s="104"/>
      <c r="FC228" s="104"/>
      <c r="FD228" s="104"/>
      <c r="FE228" s="104"/>
      <c r="FF228" s="104"/>
      <c r="FG228" s="104"/>
      <c r="FH228" s="104"/>
      <c r="FI228" s="104"/>
      <c r="FJ228" s="104"/>
      <c r="FK228" s="104"/>
      <c r="FL228" s="104"/>
      <c r="FM228" s="104"/>
      <c r="FN228" s="104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</row>
    <row r="229" spans="1:195" s="10" customFormat="1" x14ac:dyDescent="0.2">
      <c r="A229" s="3"/>
      <c r="B229" s="3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BN229" s="104"/>
      <c r="BO229" s="104"/>
      <c r="BP229" s="104"/>
      <c r="BQ229" s="104"/>
      <c r="BR229" s="104"/>
      <c r="BS229" s="104"/>
      <c r="BT229" s="104"/>
      <c r="BU229" s="104"/>
      <c r="BV229" s="104"/>
      <c r="BW229" s="104"/>
      <c r="BX229" s="105"/>
      <c r="BY229" s="105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6"/>
      <c r="CM229" s="105"/>
      <c r="CN229" s="105"/>
      <c r="CO229" s="105"/>
      <c r="CP229" s="105"/>
      <c r="CQ229" s="105"/>
      <c r="CR229" s="105"/>
      <c r="CS229" s="104"/>
      <c r="CT229" s="104"/>
      <c r="CU229" s="104"/>
      <c r="CV229" s="104"/>
      <c r="CW229" s="104"/>
      <c r="CX229" s="104"/>
      <c r="CY229" s="104"/>
      <c r="CZ229" s="104"/>
      <c r="DA229" s="104"/>
      <c r="DB229" s="104"/>
      <c r="DC229" s="104"/>
      <c r="DD229" s="104"/>
      <c r="DE229" s="104"/>
      <c r="DF229" s="104"/>
      <c r="DG229" s="104"/>
      <c r="DH229" s="104"/>
      <c r="DI229" s="104"/>
      <c r="DJ229" s="104"/>
      <c r="DK229" s="104"/>
      <c r="DL229" s="104"/>
      <c r="DM229" s="104"/>
      <c r="DN229" s="104"/>
      <c r="DO229" s="104"/>
      <c r="DP229" s="104"/>
      <c r="DQ229" s="104"/>
      <c r="DR229" s="104"/>
      <c r="DS229" s="104"/>
      <c r="DT229" s="104"/>
      <c r="DU229" s="104"/>
      <c r="DV229" s="104"/>
      <c r="DW229" s="104"/>
      <c r="DX229" s="104"/>
      <c r="DY229" s="104"/>
      <c r="DZ229" s="104"/>
      <c r="EA229" s="104"/>
      <c r="EB229" s="104"/>
      <c r="EC229" s="104"/>
      <c r="ED229" s="104"/>
      <c r="EE229" s="104"/>
      <c r="EF229" s="104"/>
      <c r="EG229" s="104"/>
      <c r="EH229" s="104"/>
      <c r="EI229" s="104"/>
      <c r="EJ229" s="104"/>
      <c r="EK229" s="104"/>
      <c r="EL229" s="104"/>
      <c r="EM229" s="104"/>
      <c r="EN229" s="104"/>
      <c r="EO229" s="104"/>
      <c r="EP229" s="104"/>
      <c r="EQ229" s="104"/>
      <c r="ER229" s="104"/>
      <c r="ES229" s="104"/>
      <c r="ET229" s="104"/>
      <c r="EU229" s="104"/>
      <c r="EV229" s="104"/>
      <c r="EW229" s="104"/>
      <c r="EX229" s="104"/>
      <c r="EY229" s="104"/>
      <c r="EZ229" s="104"/>
      <c r="FA229" s="104"/>
      <c r="FB229" s="104"/>
      <c r="FC229" s="104"/>
      <c r="FD229" s="104"/>
      <c r="FE229" s="104"/>
      <c r="FF229" s="104"/>
      <c r="FG229" s="104"/>
      <c r="FH229" s="104"/>
      <c r="FI229" s="104"/>
      <c r="FJ229" s="104"/>
      <c r="FK229" s="104"/>
      <c r="FL229" s="104"/>
      <c r="FM229" s="104"/>
      <c r="FN229" s="104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</row>
    <row r="230" spans="1:195" s="10" customFormat="1" x14ac:dyDescent="0.2">
      <c r="A230" s="3"/>
      <c r="B230" s="3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BN230" s="104"/>
      <c r="BO230" s="104"/>
      <c r="BP230" s="104"/>
      <c r="BQ230" s="104"/>
      <c r="BR230" s="104"/>
      <c r="BS230" s="104"/>
      <c r="BT230" s="104"/>
      <c r="BU230" s="104"/>
      <c r="BV230" s="104"/>
      <c r="BW230" s="104"/>
      <c r="BX230" s="105"/>
      <c r="BY230" s="105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6"/>
      <c r="CM230" s="105"/>
      <c r="CN230" s="105"/>
      <c r="CO230" s="105"/>
      <c r="CP230" s="105"/>
      <c r="CQ230" s="105"/>
      <c r="CR230" s="105"/>
      <c r="CS230" s="104"/>
      <c r="CT230" s="104"/>
      <c r="CU230" s="104"/>
      <c r="CV230" s="104"/>
      <c r="CW230" s="104"/>
      <c r="CX230" s="104"/>
      <c r="CY230" s="104"/>
      <c r="CZ230" s="104"/>
      <c r="DA230" s="104"/>
      <c r="DB230" s="104"/>
      <c r="DC230" s="104"/>
      <c r="DD230" s="104"/>
      <c r="DE230" s="104"/>
      <c r="DF230" s="104"/>
      <c r="DG230" s="104"/>
      <c r="DH230" s="104"/>
      <c r="DI230" s="104"/>
      <c r="DJ230" s="104"/>
      <c r="DK230" s="104"/>
      <c r="DL230" s="104"/>
      <c r="DM230" s="104"/>
      <c r="DN230" s="104"/>
      <c r="DO230" s="104"/>
      <c r="DP230" s="104"/>
      <c r="DQ230" s="104"/>
      <c r="DR230" s="104"/>
      <c r="DS230" s="104"/>
      <c r="DT230" s="104"/>
      <c r="DU230" s="104"/>
      <c r="DV230" s="104"/>
      <c r="DW230" s="104"/>
      <c r="DX230" s="104"/>
      <c r="DY230" s="104"/>
      <c r="DZ230" s="104"/>
      <c r="EA230" s="104"/>
      <c r="EB230" s="104"/>
      <c r="EC230" s="104"/>
      <c r="ED230" s="104"/>
      <c r="EE230" s="104"/>
      <c r="EF230" s="104"/>
      <c r="EG230" s="104"/>
      <c r="EH230" s="104"/>
      <c r="EI230" s="104"/>
      <c r="EJ230" s="104"/>
      <c r="EK230" s="104"/>
      <c r="EL230" s="104"/>
      <c r="EM230" s="104"/>
      <c r="EN230" s="104"/>
      <c r="EO230" s="104"/>
      <c r="EP230" s="104"/>
      <c r="EQ230" s="104"/>
      <c r="ER230" s="104"/>
      <c r="ES230" s="104"/>
      <c r="ET230" s="104"/>
      <c r="EU230" s="104"/>
      <c r="EV230" s="104"/>
      <c r="EW230" s="104"/>
      <c r="EX230" s="104"/>
      <c r="EY230" s="104"/>
      <c r="EZ230" s="104"/>
      <c r="FA230" s="104"/>
      <c r="FB230" s="104"/>
      <c r="FC230" s="104"/>
      <c r="FD230" s="104"/>
      <c r="FE230" s="104"/>
      <c r="FF230" s="104"/>
      <c r="FG230" s="104"/>
      <c r="FH230" s="104"/>
      <c r="FI230" s="104"/>
      <c r="FJ230" s="104"/>
      <c r="FK230" s="104"/>
      <c r="FL230" s="104"/>
      <c r="FM230" s="104"/>
      <c r="FN230" s="104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</row>
    <row r="231" spans="1:195" s="10" customFormat="1" x14ac:dyDescent="0.2">
      <c r="A231" s="3"/>
      <c r="B231" s="3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/>
      <c r="BQ231" s="104"/>
      <c r="BR231" s="104"/>
      <c r="BS231" s="104"/>
      <c r="BT231" s="104"/>
      <c r="BU231" s="104"/>
      <c r="BV231" s="104"/>
      <c r="BW231" s="104"/>
      <c r="BX231" s="105"/>
      <c r="BY231" s="105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6"/>
      <c r="CM231" s="105"/>
      <c r="CN231" s="105"/>
      <c r="CO231" s="105"/>
      <c r="CP231" s="105"/>
      <c r="CQ231" s="105"/>
      <c r="CR231" s="105"/>
      <c r="CS231" s="104"/>
      <c r="CT231" s="104"/>
      <c r="CU231" s="104"/>
      <c r="CV231" s="104"/>
      <c r="CW231" s="104"/>
      <c r="CX231" s="104"/>
      <c r="CY231" s="104"/>
      <c r="CZ231" s="104"/>
      <c r="DA231" s="104"/>
      <c r="DB231" s="104"/>
      <c r="DC231" s="104"/>
      <c r="DD231" s="104"/>
      <c r="DE231" s="104"/>
      <c r="DF231" s="104"/>
      <c r="DG231" s="104"/>
      <c r="DH231" s="104"/>
      <c r="DI231" s="104"/>
      <c r="DJ231" s="104"/>
      <c r="DK231" s="104"/>
      <c r="DL231" s="104"/>
      <c r="DM231" s="104"/>
      <c r="DN231" s="104"/>
      <c r="DO231" s="104"/>
      <c r="DP231" s="104"/>
      <c r="DQ231" s="104"/>
      <c r="DR231" s="104"/>
      <c r="DS231" s="104"/>
      <c r="DT231" s="104"/>
      <c r="DU231" s="104"/>
      <c r="DV231" s="104"/>
      <c r="DW231" s="104"/>
      <c r="DX231" s="104"/>
      <c r="DY231" s="104"/>
      <c r="DZ231" s="104"/>
      <c r="EA231" s="104"/>
      <c r="EB231" s="104"/>
      <c r="EC231" s="104"/>
      <c r="ED231" s="104"/>
      <c r="EE231" s="104"/>
      <c r="EF231" s="104"/>
      <c r="EG231" s="104"/>
      <c r="EH231" s="104"/>
      <c r="EI231" s="104"/>
      <c r="EJ231" s="104"/>
      <c r="EK231" s="104"/>
      <c r="EL231" s="104"/>
      <c r="EM231" s="104"/>
      <c r="EN231" s="104"/>
      <c r="EO231" s="104"/>
      <c r="EP231" s="104"/>
      <c r="EQ231" s="104"/>
      <c r="ER231" s="104"/>
      <c r="ES231" s="104"/>
      <c r="ET231" s="104"/>
      <c r="EU231" s="104"/>
      <c r="EV231" s="104"/>
      <c r="EW231" s="104"/>
      <c r="EX231" s="104"/>
      <c r="EY231" s="104"/>
      <c r="EZ231" s="104"/>
      <c r="FA231" s="104"/>
      <c r="FB231" s="104"/>
      <c r="FC231" s="104"/>
      <c r="FD231" s="104"/>
      <c r="FE231" s="104"/>
      <c r="FF231" s="104"/>
      <c r="FG231" s="104"/>
      <c r="FH231" s="104"/>
      <c r="FI231" s="104"/>
      <c r="FJ231" s="104"/>
      <c r="FK231" s="104"/>
      <c r="FL231" s="104"/>
      <c r="FM231" s="104"/>
      <c r="FN231" s="104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</row>
    <row r="232" spans="1:195" s="10" customFormat="1" x14ac:dyDescent="0.2">
      <c r="A232" s="3"/>
      <c r="B232" s="3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/>
      <c r="BQ232" s="104"/>
      <c r="BR232" s="104"/>
      <c r="BS232" s="104"/>
      <c r="BT232" s="104"/>
      <c r="BU232" s="104"/>
      <c r="BV232" s="104"/>
      <c r="BW232" s="104"/>
      <c r="BX232" s="105"/>
      <c r="BY232" s="105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6"/>
      <c r="CM232" s="105"/>
      <c r="CN232" s="105"/>
      <c r="CO232" s="105"/>
      <c r="CP232" s="105"/>
      <c r="CQ232" s="105"/>
      <c r="CR232" s="105"/>
      <c r="CS232" s="104"/>
      <c r="CT232" s="104"/>
      <c r="CU232" s="104"/>
      <c r="CV232" s="104"/>
      <c r="CW232" s="104"/>
      <c r="CX232" s="104"/>
      <c r="CY232" s="104"/>
      <c r="CZ232" s="104"/>
      <c r="DA232" s="104"/>
      <c r="DB232" s="104"/>
      <c r="DC232" s="104"/>
      <c r="DD232" s="104"/>
      <c r="DE232" s="104"/>
      <c r="DF232" s="104"/>
      <c r="DG232" s="104"/>
      <c r="DH232" s="104"/>
      <c r="DI232" s="104"/>
      <c r="DJ232" s="104"/>
      <c r="DK232" s="104"/>
      <c r="DL232" s="104"/>
      <c r="DM232" s="104"/>
      <c r="DN232" s="104"/>
      <c r="DO232" s="104"/>
      <c r="DP232" s="104"/>
      <c r="DQ232" s="104"/>
      <c r="DR232" s="104"/>
      <c r="DS232" s="104"/>
      <c r="DT232" s="104"/>
      <c r="DU232" s="104"/>
      <c r="DV232" s="104"/>
      <c r="DW232" s="104"/>
      <c r="DX232" s="104"/>
      <c r="DY232" s="104"/>
      <c r="DZ232" s="104"/>
      <c r="EA232" s="104"/>
      <c r="EB232" s="104"/>
      <c r="EC232" s="104"/>
      <c r="ED232" s="104"/>
      <c r="EE232" s="104"/>
      <c r="EF232" s="104"/>
      <c r="EG232" s="104"/>
      <c r="EH232" s="104"/>
      <c r="EI232" s="104"/>
      <c r="EJ232" s="104"/>
      <c r="EK232" s="104"/>
      <c r="EL232" s="104"/>
      <c r="EM232" s="104"/>
      <c r="EN232" s="104"/>
      <c r="EO232" s="104"/>
      <c r="EP232" s="104"/>
      <c r="EQ232" s="104"/>
      <c r="ER232" s="104"/>
      <c r="ES232" s="104"/>
      <c r="ET232" s="104"/>
      <c r="EU232" s="104"/>
      <c r="EV232" s="104"/>
      <c r="EW232" s="104"/>
      <c r="EX232" s="104"/>
      <c r="EY232" s="104"/>
      <c r="EZ232" s="104"/>
      <c r="FA232" s="104"/>
      <c r="FB232" s="104"/>
      <c r="FC232" s="104"/>
      <c r="FD232" s="104"/>
      <c r="FE232" s="104"/>
      <c r="FF232" s="104"/>
      <c r="FG232" s="104"/>
      <c r="FH232" s="104"/>
      <c r="FI232" s="104"/>
      <c r="FJ232" s="104"/>
      <c r="FK232" s="104"/>
      <c r="FL232" s="104"/>
      <c r="FM232" s="104"/>
      <c r="FN232" s="104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</row>
    <row r="233" spans="1:195" s="10" customFormat="1" x14ac:dyDescent="0.2">
      <c r="A233" s="3"/>
      <c r="B233" s="3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BN233" s="104"/>
      <c r="BO233" s="104"/>
      <c r="BP233" s="104"/>
      <c r="BQ233" s="104"/>
      <c r="BR233" s="104"/>
      <c r="BS233" s="104"/>
      <c r="BT233" s="104"/>
      <c r="BU233" s="104"/>
      <c r="BV233" s="104"/>
      <c r="BW233" s="104"/>
      <c r="BX233" s="105"/>
      <c r="BY233" s="105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6"/>
      <c r="CM233" s="105"/>
      <c r="CN233" s="105"/>
      <c r="CO233" s="105"/>
      <c r="CP233" s="105"/>
      <c r="CQ233" s="105"/>
      <c r="CR233" s="105"/>
      <c r="CS233" s="104"/>
      <c r="CT233" s="104"/>
      <c r="CU233" s="104"/>
      <c r="CV233" s="104"/>
      <c r="CW233" s="104"/>
      <c r="CX233" s="104"/>
      <c r="CY233" s="104"/>
      <c r="CZ233" s="104"/>
      <c r="DA233" s="104"/>
      <c r="DB233" s="104"/>
      <c r="DC233" s="104"/>
      <c r="DD233" s="104"/>
      <c r="DE233" s="104"/>
      <c r="DF233" s="104"/>
      <c r="DG233" s="104"/>
      <c r="DH233" s="104"/>
      <c r="DI233" s="104"/>
      <c r="DJ233" s="104"/>
      <c r="DK233" s="104"/>
      <c r="DL233" s="104"/>
      <c r="DM233" s="104"/>
      <c r="DN233" s="104"/>
      <c r="DO233" s="104"/>
      <c r="DP233" s="104"/>
      <c r="DQ233" s="104"/>
      <c r="DR233" s="104"/>
      <c r="DS233" s="104"/>
      <c r="DT233" s="104"/>
      <c r="DU233" s="104"/>
      <c r="DV233" s="104"/>
      <c r="DW233" s="104"/>
      <c r="DX233" s="104"/>
      <c r="DY233" s="104"/>
      <c r="DZ233" s="104"/>
      <c r="EA233" s="104"/>
      <c r="EB233" s="104"/>
      <c r="EC233" s="104"/>
      <c r="ED233" s="104"/>
      <c r="EE233" s="104"/>
      <c r="EF233" s="104"/>
      <c r="EG233" s="104"/>
      <c r="EH233" s="104"/>
      <c r="EI233" s="104"/>
      <c r="EJ233" s="104"/>
      <c r="EK233" s="104"/>
      <c r="EL233" s="104"/>
      <c r="EM233" s="104"/>
      <c r="EN233" s="104"/>
      <c r="EO233" s="104"/>
      <c r="EP233" s="104"/>
      <c r="EQ233" s="104"/>
      <c r="ER233" s="104"/>
      <c r="ES233" s="104"/>
      <c r="ET233" s="104"/>
      <c r="EU233" s="104"/>
      <c r="EV233" s="104"/>
      <c r="EW233" s="104"/>
      <c r="EX233" s="104"/>
      <c r="EY233" s="104"/>
      <c r="EZ233" s="104"/>
      <c r="FA233" s="104"/>
      <c r="FB233" s="104"/>
      <c r="FC233" s="104"/>
      <c r="FD233" s="104"/>
      <c r="FE233" s="104"/>
      <c r="FF233" s="104"/>
      <c r="FG233" s="104"/>
      <c r="FH233" s="104"/>
      <c r="FI233" s="104"/>
      <c r="FJ233" s="104"/>
      <c r="FK233" s="104"/>
      <c r="FL233" s="104"/>
      <c r="FM233" s="104"/>
      <c r="FN233" s="104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</row>
    <row r="234" spans="1:195" s="10" customFormat="1" x14ac:dyDescent="0.2">
      <c r="A234" s="3"/>
      <c r="B234" s="3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BN234" s="104"/>
      <c r="BO234" s="104"/>
      <c r="BP234" s="104"/>
      <c r="BQ234" s="104"/>
      <c r="BR234" s="104"/>
      <c r="BS234" s="104"/>
      <c r="BT234" s="104"/>
      <c r="BU234" s="104"/>
      <c r="BV234" s="104"/>
      <c r="BW234" s="104"/>
      <c r="BX234" s="105"/>
      <c r="BY234" s="105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6"/>
      <c r="CM234" s="105"/>
      <c r="CN234" s="105"/>
      <c r="CO234" s="105"/>
      <c r="CP234" s="105"/>
      <c r="CQ234" s="105"/>
      <c r="CR234" s="105"/>
      <c r="CS234" s="104"/>
      <c r="CT234" s="104"/>
      <c r="CU234" s="104"/>
      <c r="CV234" s="104"/>
      <c r="CW234" s="104"/>
      <c r="CX234" s="104"/>
      <c r="CY234" s="104"/>
      <c r="CZ234" s="104"/>
      <c r="DA234" s="104"/>
      <c r="DB234" s="104"/>
      <c r="DC234" s="104"/>
      <c r="DD234" s="104"/>
      <c r="DE234" s="104"/>
      <c r="DF234" s="104"/>
      <c r="DG234" s="104"/>
      <c r="DH234" s="104"/>
      <c r="DI234" s="104"/>
      <c r="DJ234" s="104"/>
      <c r="DK234" s="104"/>
      <c r="DL234" s="104"/>
      <c r="DM234" s="104"/>
      <c r="DN234" s="104"/>
      <c r="DO234" s="104"/>
      <c r="DP234" s="104"/>
      <c r="DQ234" s="104"/>
      <c r="DR234" s="104"/>
      <c r="DS234" s="104"/>
      <c r="DT234" s="104"/>
      <c r="DU234" s="104"/>
      <c r="DV234" s="104"/>
      <c r="DW234" s="104"/>
      <c r="DX234" s="104"/>
      <c r="DY234" s="104"/>
      <c r="DZ234" s="104"/>
      <c r="EA234" s="104"/>
      <c r="EB234" s="104"/>
      <c r="EC234" s="104"/>
      <c r="ED234" s="104"/>
      <c r="EE234" s="104"/>
      <c r="EF234" s="104"/>
      <c r="EG234" s="104"/>
      <c r="EH234" s="104"/>
      <c r="EI234" s="104"/>
      <c r="EJ234" s="104"/>
      <c r="EK234" s="104"/>
      <c r="EL234" s="104"/>
      <c r="EM234" s="104"/>
      <c r="EN234" s="104"/>
      <c r="EO234" s="104"/>
      <c r="EP234" s="104"/>
      <c r="EQ234" s="104"/>
      <c r="ER234" s="104"/>
      <c r="ES234" s="104"/>
      <c r="ET234" s="104"/>
      <c r="EU234" s="104"/>
      <c r="EV234" s="104"/>
      <c r="EW234" s="104"/>
      <c r="EX234" s="104"/>
      <c r="EY234" s="104"/>
      <c r="EZ234" s="104"/>
      <c r="FA234" s="104"/>
      <c r="FB234" s="104"/>
      <c r="FC234" s="104"/>
      <c r="FD234" s="104"/>
      <c r="FE234" s="104"/>
      <c r="FF234" s="104"/>
      <c r="FG234" s="104"/>
      <c r="FH234" s="104"/>
      <c r="FI234" s="104"/>
      <c r="FJ234" s="104"/>
      <c r="FK234" s="104"/>
      <c r="FL234" s="104"/>
      <c r="FM234" s="104"/>
      <c r="FN234" s="104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</row>
    <row r="235" spans="1:195" s="10" customFormat="1" x14ac:dyDescent="0.2">
      <c r="A235" s="3"/>
      <c r="B235" s="3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/>
      <c r="BQ235" s="104"/>
      <c r="BR235" s="104"/>
      <c r="BS235" s="104"/>
      <c r="BT235" s="104"/>
      <c r="BU235" s="104"/>
      <c r="BV235" s="104"/>
      <c r="BW235" s="104"/>
      <c r="BX235" s="105"/>
      <c r="BY235" s="105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6"/>
      <c r="CM235" s="105"/>
      <c r="CN235" s="105"/>
      <c r="CO235" s="105"/>
      <c r="CP235" s="105"/>
      <c r="CQ235" s="105"/>
      <c r="CR235" s="105"/>
      <c r="CS235" s="104"/>
      <c r="CT235" s="104"/>
      <c r="CU235" s="104"/>
      <c r="CV235" s="104"/>
      <c r="CW235" s="104"/>
      <c r="CX235" s="104"/>
      <c r="CY235" s="104"/>
      <c r="CZ235" s="104"/>
      <c r="DA235" s="104"/>
      <c r="DB235" s="104"/>
      <c r="DC235" s="104"/>
      <c r="DD235" s="104"/>
      <c r="DE235" s="104"/>
      <c r="DF235" s="104"/>
      <c r="DG235" s="104"/>
      <c r="DH235" s="104"/>
      <c r="DI235" s="104"/>
      <c r="DJ235" s="104"/>
      <c r="DK235" s="104"/>
      <c r="DL235" s="104"/>
      <c r="DM235" s="104"/>
      <c r="DN235" s="104"/>
      <c r="DO235" s="104"/>
      <c r="DP235" s="104"/>
      <c r="DQ235" s="104"/>
      <c r="DR235" s="104"/>
      <c r="DS235" s="104"/>
      <c r="DT235" s="104"/>
      <c r="DU235" s="104"/>
      <c r="DV235" s="104"/>
      <c r="DW235" s="104"/>
      <c r="DX235" s="104"/>
      <c r="DY235" s="104"/>
      <c r="DZ235" s="104"/>
      <c r="EA235" s="104"/>
      <c r="EB235" s="104"/>
      <c r="EC235" s="104"/>
      <c r="ED235" s="104"/>
      <c r="EE235" s="104"/>
      <c r="EF235" s="104"/>
      <c r="EG235" s="104"/>
      <c r="EH235" s="104"/>
      <c r="EI235" s="104"/>
      <c r="EJ235" s="104"/>
      <c r="EK235" s="104"/>
      <c r="EL235" s="104"/>
      <c r="EM235" s="104"/>
      <c r="EN235" s="104"/>
      <c r="EO235" s="104"/>
      <c r="EP235" s="104"/>
      <c r="EQ235" s="104"/>
      <c r="ER235" s="104"/>
      <c r="ES235" s="104"/>
      <c r="ET235" s="104"/>
      <c r="EU235" s="104"/>
      <c r="EV235" s="104"/>
      <c r="EW235" s="104"/>
      <c r="EX235" s="104"/>
      <c r="EY235" s="104"/>
      <c r="EZ235" s="104"/>
      <c r="FA235" s="104"/>
      <c r="FB235" s="104"/>
      <c r="FC235" s="104"/>
      <c r="FD235" s="104"/>
      <c r="FE235" s="104"/>
      <c r="FF235" s="104"/>
      <c r="FG235" s="104"/>
      <c r="FH235" s="104"/>
      <c r="FI235" s="104"/>
      <c r="FJ235" s="104"/>
      <c r="FK235" s="104"/>
      <c r="FL235" s="104"/>
      <c r="FM235" s="104"/>
      <c r="FN235" s="104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</row>
    <row r="236" spans="1:195" s="10" customFormat="1" x14ac:dyDescent="0.2">
      <c r="A236" s="3"/>
      <c r="B236" s="3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BN236" s="104"/>
      <c r="BO236" s="104"/>
      <c r="BP236" s="104"/>
      <c r="BQ236" s="104"/>
      <c r="BR236" s="104"/>
      <c r="BS236" s="104"/>
      <c r="BT236" s="104"/>
      <c r="BU236" s="104"/>
      <c r="BV236" s="104"/>
      <c r="BW236" s="104"/>
      <c r="BX236" s="105"/>
      <c r="BY236" s="105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6"/>
      <c r="CM236" s="105"/>
      <c r="CN236" s="105"/>
      <c r="CO236" s="105"/>
      <c r="CP236" s="105"/>
      <c r="CQ236" s="105"/>
      <c r="CR236" s="105"/>
      <c r="CS236" s="104"/>
      <c r="CT236" s="104"/>
      <c r="CU236" s="104"/>
      <c r="CV236" s="104"/>
      <c r="CW236" s="104"/>
      <c r="CX236" s="104"/>
      <c r="CY236" s="104"/>
      <c r="CZ236" s="104"/>
      <c r="DA236" s="104"/>
      <c r="DB236" s="104"/>
      <c r="DC236" s="104"/>
      <c r="DD236" s="104"/>
      <c r="DE236" s="104"/>
      <c r="DF236" s="104"/>
      <c r="DG236" s="104"/>
      <c r="DH236" s="104"/>
      <c r="DI236" s="104"/>
      <c r="DJ236" s="104"/>
      <c r="DK236" s="104"/>
      <c r="DL236" s="104"/>
      <c r="DM236" s="104"/>
      <c r="DN236" s="104"/>
      <c r="DO236" s="104"/>
      <c r="DP236" s="104"/>
      <c r="DQ236" s="104"/>
      <c r="DR236" s="104"/>
      <c r="DS236" s="104"/>
      <c r="DT236" s="104"/>
      <c r="DU236" s="104"/>
      <c r="DV236" s="104"/>
      <c r="DW236" s="104"/>
      <c r="DX236" s="104"/>
      <c r="DY236" s="104"/>
      <c r="DZ236" s="104"/>
      <c r="EA236" s="104"/>
      <c r="EB236" s="104"/>
      <c r="EC236" s="104"/>
      <c r="ED236" s="104"/>
      <c r="EE236" s="104"/>
      <c r="EF236" s="104"/>
      <c r="EG236" s="104"/>
      <c r="EH236" s="104"/>
      <c r="EI236" s="104"/>
      <c r="EJ236" s="104"/>
      <c r="EK236" s="104"/>
      <c r="EL236" s="104"/>
      <c r="EM236" s="104"/>
      <c r="EN236" s="104"/>
      <c r="EO236" s="104"/>
      <c r="EP236" s="104"/>
      <c r="EQ236" s="104"/>
      <c r="ER236" s="104"/>
      <c r="ES236" s="104"/>
      <c r="ET236" s="104"/>
      <c r="EU236" s="104"/>
      <c r="EV236" s="104"/>
      <c r="EW236" s="104"/>
      <c r="EX236" s="104"/>
      <c r="EY236" s="104"/>
      <c r="EZ236" s="104"/>
      <c r="FA236" s="104"/>
      <c r="FB236" s="104"/>
      <c r="FC236" s="104"/>
      <c r="FD236" s="104"/>
      <c r="FE236" s="104"/>
      <c r="FF236" s="104"/>
      <c r="FG236" s="104"/>
      <c r="FH236" s="104"/>
      <c r="FI236" s="104"/>
      <c r="FJ236" s="104"/>
      <c r="FK236" s="104"/>
      <c r="FL236" s="104"/>
      <c r="FM236" s="104"/>
      <c r="FN236" s="104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</row>
    <row r="237" spans="1:195" s="10" customFormat="1" x14ac:dyDescent="0.2">
      <c r="A237" s="3"/>
      <c r="B237" s="3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BN237" s="104"/>
      <c r="BO237" s="104"/>
      <c r="BP237" s="104"/>
      <c r="BQ237" s="104"/>
      <c r="BR237" s="104"/>
      <c r="BS237" s="104"/>
      <c r="BT237" s="104"/>
      <c r="BU237" s="104"/>
      <c r="BV237" s="104"/>
      <c r="BW237" s="104"/>
      <c r="BX237" s="105"/>
      <c r="BY237" s="105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6"/>
      <c r="CM237" s="105"/>
      <c r="CN237" s="105"/>
      <c r="CO237" s="105"/>
      <c r="CP237" s="105"/>
      <c r="CQ237" s="105"/>
      <c r="CR237" s="105"/>
      <c r="CS237" s="104"/>
      <c r="CT237" s="104"/>
      <c r="CU237" s="104"/>
      <c r="CV237" s="104"/>
      <c r="CW237" s="104"/>
      <c r="CX237" s="104"/>
      <c r="CY237" s="104"/>
      <c r="CZ237" s="104"/>
      <c r="DA237" s="104"/>
      <c r="DB237" s="104"/>
      <c r="DC237" s="104"/>
      <c r="DD237" s="104"/>
      <c r="DE237" s="104"/>
      <c r="DF237" s="104"/>
      <c r="DG237" s="104"/>
      <c r="DH237" s="104"/>
      <c r="DI237" s="104"/>
      <c r="DJ237" s="104"/>
      <c r="DK237" s="104"/>
      <c r="DL237" s="104"/>
      <c r="DM237" s="104"/>
      <c r="DN237" s="104"/>
      <c r="DO237" s="104"/>
      <c r="DP237" s="104"/>
      <c r="DQ237" s="104"/>
      <c r="DR237" s="104"/>
      <c r="DS237" s="104"/>
      <c r="DT237" s="104"/>
      <c r="DU237" s="104"/>
      <c r="DV237" s="104"/>
      <c r="DW237" s="104"/>
      <c r="DX237" s="104"/>
      <c r="DY237" s="104"/>
      <c r="DZ237" s="104"/>
      <c r="EA237" s="104"/>
      <c r="EB237" s="104"/>
      <c r="EC237" s="104"/>
      <c r="ED237" s="104"/>
      <c r="EE237" s="104"/>
      <c r="EF237" s="104"/>
      <c r="EG237" s="104"/>
      <c r="EH237" s="104"/>
      <c r="EI237" s="104"/>
      <c r="EJ237" s="104"/>
      <c r="EK237" s="104"/>
      <c r="EL237" s="104"/>
      <c r="EM237" s="104"/>
      <c r="EN237" s="104"/>
      <c r="EO237" s="104"/>
      <c r="EP237" s="104"/>
      <c r="EQ237" s="104"/>
      <c r="ER237" s="104"/>
      <c r="ES237" s="104"/>
      <c r="ET237" s="104"/>
      <c r="EU237" s="104"/>
      <c r="EV237" s="104"/>
      <c r="EW237" s="104"/>
      <c r="EX237" s="104"/>
      <c r="EY237" s="104"/>
      <c r="EZ237" s="104"/>
      <c r="FA237" s="104"/>
      <c r="FB237" s="104"/>
      <c r="FC237" s="104"/>
      <c r="FD237" s="104"/>
      <c r="FE237" s="104"/>
      <c r="FF237" s="104"/>
      <c r="FG237" s="104"/>
      <c r="FH237" s="104"/>
      <c r="FI237" s="104"/>
      <c r="FJ237" s="104"/>
      <c r="FK237" s="104"/>
      <c r="FL237" s="104"/>
      <c r="FM237" s="104"/>
      <c r="FN237" s="104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</row>
    <row r="238" spans="1:195" s="10" customFormat="1" x14ac:dyDescent="0.2">
      <c r="A238" s="3"/>
      <c r="B238" s="3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BN238" s="104"/>
      <c r="BO238" s="104"/>
      <c r="BP238" s="104"/>
      <c r="BQ238" s="104"/>
      <c r="BR238" s="104"/>
      <c r="BS238" s="104"/>
      <c r="BT238" s="104"/>
      <c r="BU238" s="104"/>
      <c r="BV238" s="104"/>
      <c r="BW238" s="104"/>
      <c r="BX238" s="105"/>
      <c r="BY238" s="105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6"/>
      <c r="CM238" s="105"/>
      <c r="CN238" s="105"/>
      <c r="CO238" s="105"/>
      <c r="CP238" s="105"/>
      <c r="CQ238" s="105"/>
      <c r="CR238" s="105"/>
      <c r="CS238" s="104"/>
      <c r="CT238" s="104"/>
      <c r="CU238" s="104"/>
      <c r="CV238" s="104"/>
      <c r="CW238" s="104"/>
      <c r="CX238" s="104"/>
      <c r="CY238" s="104"/>
      <c r="CZ238" s="104"/>
      <c r="DA238" s="104"/>
      <c r="DB238" s="104"/>
      <c r="DC238" s="104"/>
      <c r="DD238" s="104"/>
      <c r="DE238" s="104"/>
      <c r="DF238" s="104"/>
      <c r="DG238" s="104"/>
      <c r="DH238" s="104"/>
      <c r="DI238" s="104"/>
      <c r="DJ238" s="104"/>
      <c r="DK238" s="104"/>
      <c r="DL238" s="104"/>
      <c r="DM238" s="104"/>
      <c r="DN238" s="104"/>
      <c r="DO238" s="104"/>
      <c r="DP238" s="104"/>
      <c r="DQ238" s="104"/>
      <c r="DR238" s="104"/>
      <c r="DS238" s="104"/>
      <c r="DT238" s="104"/>
      <c r="DU238" s="104"/>
      <c r="DV238" s="104"/>
      <c r="DW238" s="104"/>
      <c r="DX238" s="104"/>
      <c r="DY238" s="104"/>
      <c r="DZ238" s="104"/>
      <c r="EA238" s="104"/>
      <c r="EB238" s="104"/>
      <c r="EC238" s="104"/>
      <c r="ED238" s="104"/>
      <c r="EE238" s="104"/>
      <c r="EF238" s="104"/>
      <c r="EG238" s="104"/>
      <c r="EH238" s="104"/>
      <c r="EI238" s="104"/>
      <c r="EJ238" s="104"/>
      <c r="EK238" s="104"/>
      <c r="EL238" s="104"/>
      <c r="EM238" s="104"/>
      <c r="EN238" s="104"/>
      <c r="EO238" s="104"/>
      <c r="EP238" s="104"/>
      <c r="EQ238" s="104"/>
      <c r="ER238" s="104"/>
      <c r="ES238" s="104"/>
      <c r="ET238" s="104"/>
      <c r="EU238" s="104"/>
      <c r="EV238" s="104"/>
      <c r="EW238" s="104"/>
      <c r="EX238" s="104"/>
      <c r="EY238" s="104"/>
      <c r="EZ238" s="104"/>
      <c r="FA238" s="104"/>
      <c r="FB238" s="104"/>
      <c r="FC238" s="104"/>
      <c r="FD238" s="104"/>
      <c r="FE238" s="104"/>
      <c r="FF238" s="104"/>
      <c r="FG238" s="104"/>
      <c r="FH238" s="104"/>
      <c r="FI238" s="104"/>
      <c r="FJ238" s="104"/>
      <c r="FK238" s="104"/>
      <c r="FL238" s="104"/>
      <c r="FM238" s="104"/>
      <c r="FN238" s="104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</row>
    <row r="239" spans="1:195" s="10" customFormat="1" x14ac:dyDescent="0.2">
      <c r="A239" s="3"/>
      <c r="B239" s="3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  <c r="BT239" s="104"/>
      <c r="BU239" s="104"/>
      <c r="BV239" s="104"/>
      <c r="BW239" s="104"/>
      <c r="BX239" s="105"/>
      <c r="BY239" s="105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6"/>
      <c r="CM239" s="105"/>
      <c r="CN239" s="105"/>
      <c r="CO239" s="105"/>
      <c r="CP239" s="105"/>
      <c r="CQ239" s="105"/>
      <c r="CR239" s="105"/>
      <c r="CS239" s="104"/>
      <c r="CT239" s="104"/>
      <c r="CU239" s="104"/>
      <c r="CV239" s="104"/>
      <c r="CW239" s="104"/>
      <c r="CX239" s="104"/>
      <c r="CY239" s="104"/>
      <c r="CZ239" s="104"/>
      <c r="DA239" s="104"/>
      <c r="DB239" s="104"/>
      <c r="DC239" s="104"/>
      <c r="DD239" s="104"/>
      <c r="DE239" s="104"/>
      <c r="DF239" s="104"/>
      <c r="DG239" s="104"/>
      <c r="DH239" s="104"/>
      <c r="DI239" s="104"/>
      <c r="DJ239" s="104"/>
      <c r="DK239" s="104"/>
      <c r="DL239" s="104"/>
      <c r="DM239" s="104"/>
      <c r="DN239" s="104"/>
      <c r="DO239" s="104"/>
      <c r="DP239" s="104"/>
      <c r="DQ239" s="104"/>
      <c r="DR239" s="104"/>
      <c r="DS239" s="104"/>
      <c r="DT239" s="104"/>
      <c r="DU239" s="104"/>
      <c r="DV239" s="104"/>
      <c r="DW239" s="104"/>
      <c r="DX239" s="104"/>
      <c r="DY239" s="104"/>
      <c r="DZ239" s="104"/>
      <c r="EA239" s="104"/>
      <c r="EB239" s="104"/>
      <c r="EC239" s="104"/>
      <c r="ED239" s="104"/>
      <c r="EE239" s="104"/>
      <c r="EF239" s="104"/>
      <c r="EG239" s="104"/>
      <c r="EH239" s="104"/>
      <c r="EI239" s="104"/>
      <c r="EJ239" s="104"/>
      <c r="EK239" s="104"/>
      <c r="EL239" s="104"/>
      <c r="EM239" s="104"/>
      <c r="EN239" s="104"/>
      <c r="EO239" s="104"/>
      <c r="EP239" s="104"/>
      <c r="EQ239" s="104"/>
      <c r="ER239" s="104"/>
      <c r="ES239" s="104"/>
      <c r="ET239" s="104"/>
      <c r="EU239" s="104"/>
      <c r="EV239" s="104"/>
      <c r="EW239" s="104"/>
      <c r="EX239" s="104"/>
      <c r="EY239" s="104"/>
      <c r="EZ239" s="104"/>
      <c r="FA239" s="104"/>
      <c r="FB239" s="104"/>
      <c r="FC239" s="104"/>
      <c r="FD239" s="104"/>
      <c r="FE239" s="104"/>
      <c r="FF239" s="104"/>
      <c r="FG239" s="104"/>
      <c r="FH239" s="104"/>
      <c r="FI239" s="104"/>
      <c r="FJ239" s="104"/>
      <c r="FK239" s="104"/>
      <c r="FL239" s="104"/>
      <c r="FM239" s="104"/>
      <c r="FN239" s="104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</row>
    <row r="240" spans="1:195" s="10" customFormat="1" x14ac:dyDescent="0.2">
      <c r="A240" s="3"/>
      <c r="B240" s="3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/>
      <c r="BQ240" s="104"/>
      <c r="BR240" s="104"/>
      <c r="BS240" s="104"/>
      <c r="BT240" s="104"/>
      <c r="BU240" s="104"/>
      <c r="BV240" s="104"/>
      <c r="BW240" s="104"/>
      <c r="BX240" s="105"/>
      <c r="BY240" s="105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6"/>
      <c r="CM240" s="105"/>
      <c r="CN240" s="105"/>
      <c r="CO240" s="105"/>
      <c r="CP240" s="105"/>
      <c r="CQ240" s="105"/>
      <c r="CR240" s="105"/>
      <c r="CS240" s="104"/>
      <c r="CT240" s="104"/>
      <c r="CU240" s="104"/>
      <c r="CV240" s="104"/>
      <c r="CW240" s="104"/>
      <c r="CX240" s="104"/>
      <c r="CY240" s="104"/>
      <c r="CZ240" s="104"/>
      <c r="DA240" s="104"/>
      <c r="DB240" s="104"/>
      <c r="DC240" s="104"/>
      <c r="DD240" s="104"/>
      <c r="DE240" s="104"/>
      <c r="DF240" s="104"/>
      <c r="DG240" s="104"/>
      <c r="DH240" s="104"/>
      <c r="DI240" s="104"/>
      <c r="DJ240" s="104"/>
      <c r="DK240" s="104"/>
      <c r="DL240" s="104"/>
      <c r="DM240" s="104"/>
      <c r="DN240" s="104"/>
      <c r="DO240" s="104"/>
      <c r="DP240" s="104"/>
      <c r="DQ240" s="104"/>
      <c r="DR240" s="104"/>
      <c r="DS240" s="104"/>
      <c r="DT240" s="104"/>
      <c r="DU240" s="104"/>
      <c r="DV240" s="104"/>
      <c r="DW240" s="104"/>
      <c r="DX240" s="104"/>
      <c r="DY240" s="104"/>
      <c r="DZ240" s="104"/>
      <c r="EA240" s="104"/>
      <c r="EB240" s="104"/>
      <c r="EC240" s="104"/>
      <c r="ED240" s="104"/>
      <c r="EE240" s="104"/>
      <c r="EF240" s="104"/>
      <c r="EG240" s="104"/>
      <c r="EH240" s="104"/>
      <c r="EI240" s="104"/>
      <c r="EJ240" s="104"/>
      <c r="EK240" s="104"/>
      <c r="EL240" s="104"/>
      <c r="EM240" s="104"/>
      <c r="EN240" s="104"/>
      <c r="EO240" s="104"/>
      <c r="EP240" s="104"/>
      <c r="EQ240" s="104"/>
      <c r="ER240" s="104"/>
      <c r="ES240" s="104"/>
      <c r="ET240" s="104"/>
      <c r="EU240" s="104"/>
      <c r="EV240" s="104"/>
      <c r="EW240" s="104"/>
      <c r="EX240" s="104"/>
      <c r="EY240" s="104"/>
      <c r="EZ240" s="104"/>
      <c r="FA240" s="104"/>
      <c r="FB240" s="104"/>
      <c r="FC240" s="104"/>
      <c r="FD240" s="104"/>
      <c r="FE240" s="104"/>
      <c r="FF240" s="104"/>
      <c r="FG240" s="104"/>
      <c r="FH240" s="104"/>
      <c r="FI240" s="104"/>
      <c r="FJ240" s="104"/>
      <c r="FK240" s="104"/>
      <c r="FL240" s="104"/>
      <c r="FM240" s="104"/>
      <c r="FN240" s="104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</row>
    <row r="241" spans="1:195" s="10" customFormat="1" x14ac:dyDescent="0.2">
      <c r="A241" s="3"/>
      <c r="B241" s="3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BN241" s="104"/>
      <c r="BO241" s="104"/>
      <c r="BP241" s="104"/>
      <c r="BQ241" s="104"/>
      <c r="BR241" s="104"/>
      <c r="BS241" s="104"/>
      <c r="BT241" s="104"/>
      <c r="BU241" s="104"/>
      <c r="BV241" s="104"/>
      <c r="BW241" s="104"/>
      <c r="BX241" s="105"/>
      <c r="BY241" s="105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6"/>
      <c r="CM241" s="105"/>
      <c r="CN241" s="105"/>
      <c r="CO241" s="105"/>
      <c r="CP241" s="105"/>
      <c r="CQ241" s="105"/>
      <c r="CR241" s="105"/>
      <c r="CS241" s="104"/>
      <c r="CT241" s="104"/>
      <c r="CU241" s="104"/>
      <c r="CV241" s="104"/>
      <c r="CW241" s="104"/>
      <c r="CX241" s="104"/>
      <c r="CY241" s="104"/>
      <c r="CZ241" s="104"/>
      <c r="DA241" s="104"/>
      <c r="DB241" s="104"/>
      <c r="DC241" s="104"/>
      <c r="DD241" s="104"/>
      <c r="DE241" s="104"/>
      <c r="DF241" s="104"/>
      <c r="DG241" s="104"/>
      <c r="DH241" s="104"/>
      <c r="DI241" s="104"/>
      <c r="DJ241" s="104"/>
      <c r="DK241" s="104"/>
      <c r="DL241" s="104"/>
      <c r="DM241" s="104"/>
      <c r="DN241" s="104"/>
      <c r="DO241" s="104"/>
      <c r="DP241" s="104"/>
      <c r="DQ241" s="104"/>
      <c r="DR241" s="104"/>
      <c r="DS241" s="104"/>
      <c r="DT241" s="104"/>
      <c r="DU241" s="104"/>
      <c r="DV241" s="104"/>
      <c r="DW241" s="104"/>
      <c r="DX241" s="104"/>
      <c r="DY241" s="104"/>
      <c r="DZ241" s="104"/>
      <c r="EA241" s="104"/>
      <c r="EB241" s="104"/>
      <c r="EC241" s="104"/>
      <c r="ED241" s="104"/>
      <c r="EE241" s="104"/>
      <c r="EF241" s="104"/>
      <c r="EG241" s="104"/>
      <c r="EH241" s="104"/>
      <c r="EI241" s="104"/>
      <c r="EJ241" s="104"/>
      <c r="EK241" s="104"/>
      <c r="EL241" s="104"/>
      <c r="EM241" s="104"/>
      <c r="EN241" s="104"/>
      <c r="EO241" s="104"/>
      <c r="EP241" s="104"/>
      <c r="EQ241" s="104"/>
      <c r="ER241" s="104"/>
      <c r="ES241" s="104"/>
      <c r="ET241" s="104"/>
      <c r="EU241" s="104"/>
      <c r="EV241" s="104"/>
      <c r="EW241" s="104"/>
      <c r="EX241" s="104"/>
      <c r="EY241" s="104"/>
      <c r="EZ241" s="104"/>
      <c r="FA241" s="104"/>
      <c r="FB241" s="104"/>
      <c r="FC241" s="104"/>
      <c r="FD241" s="104"/>
      <c r="FE241" s="104"/>
      <c r="FF241" s="104"/>
      <c r="FG241" s="104"/>
      <c r="FH241" s="104"/>
      <c r="FI241" s="104"/>
      <c r="FJ241" s="104"/>
      <c r="FK241" s="104"/>
      <c r="FL241" s="104"/>
      <c r="FM241" s="104"/>
      <c r="FN241" s="104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</row>
    <row r="242" spans="1:195" s="10" customFormat="1" x14ac:dyDescent="0.2">
      <c r="A242" s="3"/>
      <c r="B242" s="3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BN242" s="104"/>
      <c r="BO242" s="104"/>
      <c r="BP242" s="104"/>
      <c r="BQ242" s="104"/>
      <c r="BR242" s="104"/>
      <c r="BS242" s="104"/>
      <c r="BT242" s="104"/>
      <c r="BU242" s="104"/>
      <c r="BV242" s="104"/>
      <c r="BW242" s="104"/>
      <c r="BX242" s="105"/>
      <c r="BY242" s="105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6"/>
      <c r="CM242" s="105"/>
      <c r="CN242" s="105"/>
      <c r="CO242" s="105"/>
      <c r="CP242" s="105"/>
      <c r="CQ242" s="105"/>
      <c r="CR242" s="105"/>
      <c r="CS242" s="104"/>
      <c r="CT242" s="104"/>
      <c r="CU242" s="104"/>
      <c r="CV242" s="104"/>
      <c r="CW242" s="104"/>
      <c r="CX242" s="104"/>
      <c r="CY242" s="104"/>
      <c r="CZ242" s="104"/>
      <c r="DA242" s="104"/>
      <c r="DB242" s="104"/>
      <c r="DC242" s="104"/>
      <c r="DD242" s="104"/>
      <c r="DE242" s="104"/>
      <c r="DF242" s="104"/>
      <c r="DG242" s="104"/>
      <c r="DH242" s="104"/>
      <c r="DI242" s="104"/>
      <c r="DJ242" s="104"/>
      <c r="DK242" s="104"/>
      <c r="DL242" s="104"/>
      <c r="DM242" s="104"/>
      <c r="DN242" s="104"/>
      <c r="DO242" s="104"/>
      <c r="DP242" s="104"/>
      <c r="DQ242" s="104"/>
      <c r="DR242" s="104"/>
      <c r="DS242" s="104"/>
      <c r="DT242" s="104"/>
      <c r="DU242" s="104"/>
      <c r="DV242" s="104"/>
      <c r="DW242" s="104"/>
      <c r="DX242" s="104"/>
      <c r="DY242" s="104"/>
      <c r="DZ242" s="104"/>
      <c r="EA242" s="104"/>
      <c r="EB242" s="104"/>
      <c r="EC242" s="104"/>
      <c r="ED242" s="104"/>
      <c r="EE242" s="104"/>
      <c r="EF242" s="104"/>
      <c r="EG242" s="104"/>
      <c r="EH242" s="104"/>
      <c r="EI242" s="104"/>
      <c r="EJ242" s="104"/>
      <c r="EK242" s="104"/>
      <c r="EL242" s="104"/>
      <c r="EM242" s="104"/>
      <c r="EN242" s="104"/>
      <c r="EO242" s="104"/>
      <c r="EP242" s="104"/>
      <c r="EQ242" s="104"/>
      <c r="ER242" s="104"/>
      <c r="ES242" s="104"/>
      <c r="ET242" s="104"/>
      <c r="EU242" s="104"/>
      <c r="EV242" s="104"/>
      <c r="EW242" s="104"/>
      <c r="EX242" s="104"/>
      <c r="EY242" s="104"/>
      <c r="EZ242" s="104"/>
      <c r="FA242" s="104"/>
      <c r="FB242" s="104"/>
      <c r="FC242" s="104"/>
      <c r="FD242" s="104"/>
      <c r="FE242" s="104"/>
      <c r="FF242" s="104"/>
      <c r="FG242" s="104"/>
      <c r="FH242" s="104"/>
      <c r="FI242" s="104"/>
      <c r="FJ242" s="104"/>
      <c r="FK242" s="104"/>
      <c r="FL242" s="104"/>
      <c r="FM242" s="104"/>
      <c r="FN242" s="104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</row>
    <row r="243" spans="1:195" s="10" customFormat="1" x14ac:dyDescent="0.2">
      <c r="A243" s="3"/>
      <c r="B243" s="3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BN243" s="104"/>
      <c r="BO243" s="104"/>
      <c r="BP243" s="104"/>
      <c r="BQ243" s="104"/>
      <c r="BR243" s="104"/>
      <c r="BS243" s="104"/>
      <c r="BT243" s="104"/>
      <c r="BU243" s="104"/>
      <c r="BV243" s="104"/>
      <c r="BW243" s="104"/>
      <c r="BX243" s="105"/>
      <c r="BY243" s="105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6"/>
      <c r="CM243" s="105"/>
      <c r="CN243" s="105"/>
      <c r="CO243" s="105"/>
      <c r="CP243" s="105"/>
      <c r="CQ243" s="105"/>
      <c r="CR243" s="105"/>
      <c r="CS243" s="104"/>
      <c r="CT243" s="104"/>
      <c r="CU243" s="104"/>
      <c r="CV243" s="104"/>
      <c r="CW243" s="104"/>
      <c r="CX243" s="104"/>
      <c r="CY243" s="104"/>
      <c r="CZ243" s="104"/>
      <c r="DA243" s="104"/>
      <c r="DB243" s="104"/>
      <c r="DC243" s="104"/>
      <c r="DD243" s="104"/>
      <c r="DE243" s="104"/>
      <c r="DF243" s="104"/>
      <c r="DG243" s="104"/>
      <c r="DH243" s="104"/>
      <c r="DI243" s="104"/>
      <c r="DJ243" s="104"/>
      <c r="DK243" s="104"/>
      <c r="DL243" s="104"/>
      <c r="DM243" s="104"/>
      <c r="DN243" s="104"/>
      <c r="DO243" s="104"/>
      <c r="DP243" s="104"/>
      <c r="DQ243" s="104"/>
      <c r="DR243" s="104"/>
      <c r="DS243" s="104"/>
      <c r="DT243" s="104"/>
      <c r="DU243" s="104"/>
      <c r="DV243" s="104"/>
      <c r="DW243" s="104"/>
      <c r="DX243" s="104"/>
      <c r="DY243" s="104"/>
      <c r="DZ243" s="104"/>
      <c r="EA243" s="104"/>
      <c r="EB243" s="104"/>
      <c r="EC243" s="104"/>
      <c r="ED243" s="104"/>
      <c r="EE243" s="104"/>
      <c r="EF243" s="104"/>
      <c r="EG243" s="104"/>
      <c r="EH243" s="104"/>
      <c r="EI243" s="104"/>
      <c r="EJ243" s="104"/>
      <c r="EK243" s="104"/>
      <c r="EL243" s="104"/>
      <c r="EM243" s="104"/>
      <c r="EN243" s="104"/>
      <c r="EO243" s="104"/>
      <c r="EP243" s="104"/>
      <c r="EQ243" s="104"/>
      <c r="ER243" s="104"/>
      <c r="ES243" s="104"/>
      <c r="ET243" s="104"/>
      <c r="EU243" s="104"/>
      <c r="EV243" s="104"/>
      <c r="EW243" s="104"/>
      <c r="EX243" s="104"/>
      <c r="EY243" s="104"/>
      <c r="EZ243" s="104"/>
      <c r="FA243" s="104"/>
      <c r="FB243" s="104"/>
      <c r="FC243" s="104"/>
      <c r="FD243" s="104"/>
      <c r="FE243" s="104"/>
      <c r="FF243" s="104"/>
      <c r="FG243" s="104"/>
      <c r="FH243" s="104"/>
      <c r="FI243" s="104"/>
      <c r="FJ243" s="104"/>
      <c r="FK243" s="104"/>
      <c r="FL243" s="104"/>
      <c r="FM243" s="104"/>
      <c r="FN243" s="104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</row>
    <row r="244" spans="1:195" s="10" customFormat="1" x14ac:dyDescent="0.2">
      <c r="A244" s="3"/>
      <c r="B244" s="3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BN244" s="104"/>
      <c r="BO244" s="104"/>
      <c r="BP244" s="104"/>
      <c r="BQ244" s="104"/>
      <c r="BR244" s="104"/>
      <c r="BS244" s="104"/>
      <c r="BT244" s="104"/>
      <c r="BU244" s="104"/>
      <c r="BV244" s="104"/>
      <c r="BW244" s="104"/>
      <c r="BX244" s="105"/>
      <c r="BY244" s="105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6"/>
      <c r="CM244" s="105"/>
      <c r="CN244" s="105"/>
      <c r="CO244" s="105"/>
      <c r="CP244" s="105"/>
      <c r="CQ244" s="105"/>
      <c r="CR244" s="105"/>
      <c r="CS244" s="104"/>
      <c r="CT244" s="104"/>
      <c r="CU244" s="104"/>
      <c r="CV244" s="104"/>
      <c r="CW244" s="104"/>
      <c r="CX244" s="104"/>
      <c r="CY244" s="104"/>
      <c r="CZ244" s="104"/>
      <c r="DA244" s="104"/>
      <c r="DB244" s="104"/>
      <c r="DC244" s="104"/>
      <c r="DD244" s="104"/>
      <c r="DE244" s="104"/>
      <c r="DF244" s="104"/>
      <c r="DG244" s="104"/>
      <c r="DH244" s="104"/>
      <c r="DI244" s="104"/>
      <c r="DJ244" s="104"/>
      <c r="DK244" s="104"/>
      <c r="DL244" s="104"/>
      <c r="DM244" s="104"/>
      <c r="DN244" s="104"/>
      <c r="DO244" s="104"/>
      <c r="DP244" s="104"/>
      <c r="DQ244" s="104"/>
      <c r="DR244" s="104"/>
      <c r="DS244" s="104"/>
      <c r="DT244" s="104"/>
      <c r="DU244" s="104"/>
      <c r="DV244" s="104"/>
      <c r="DW244" s="104"/>
      <c r="DX244" s="104"/>
      <c r="DY244" s="104"/>
      <c r="DZ244" s="104"/>
      <c r="EA244" s="104"/>
      <c r="EB244" s="104"/>
      <c r="EC244" s="104"/>
      <c r="ED244" s="104"/>
      <c r="EE244" s="104"/>
      <c r="EF244" s="104"/>
      <c r="EG244" s="104"/>
      <c r="EH244" s="104"/>
      <c r="EI244" s="104"/>
      <c r="EJ244" s="104"/>
      <c r="EK244" s="104"/>
      <c r="EL244" s="104"/>
      <c r="EM244" s="104"/>
      <c r="EN244" s="104"/>
      <c r="EO244" s="104"/>
      <c r="EP244" s="104"/>
      <c r="EQ244" s="104"/>
      <c r="ER244" s="104"/>
      <c r="ES244" s="104"/>
      <c r="ET244" s="104"/>
      <c r="EU244" s="104"/>
      <c r="EV244" s="104"/>
      <c r="EW244" s="104"/>
      <c r="EX244" s="104"/>
      <c r="EY244" s="104"/>
      <c r="EZ244" s="104"/>
      <c r="FA244" s="104"/>
      <c r="FB244" s="104"/>
      <c r="FC244" s="104"/>
      <c r="FD244" s="104"/>
      <c r="FE244" s="104"/>
      <c r="FF244" s="104"/>
      <c r="FG244" s="104"/>
      <c r="FH244" s="104"/>
      <c r="FI244" s="104"/>
      <c r="FJ244" s="104"/>
      <c r="FK244" s="104"/>
      <c r="FL244" s="104"/>
      <c r="FM244" s="104"/>
      <c r="FN244" s="104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</row>
    <row r="245" spans="1:195" s="10" customFormat="1" x14ac:dyDescent="0.2">
      <c r="A245" s="3"/>
      <c r="B245" s="3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BN245" s="104"/>
      <c r="BO245" s="104"/>
      <c r="BP245" s="104"/>
      <c r="BQ245" s="104"/>
      <c r="BR245" s="104"/>
      <c r="BS245" s="104"/>
      <c r="BT245" s="104"/>
      <c r="BU245" s="104"/>
      <c r="BV245" s="104"/>
      <c r="BW245" s="104"/>
      <c r="BX245" s="105"/>
      <c r="BY245" s="105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6"/>
      <c r="CM245" s="105"/>
      <c r="CN245" s="105"/>
      <c r="CO245" s="105"/>
      <c r="CP245" s="105"/>
      <c r="CQ245" s="105"/>
      <c r="CR245" s="105"/>
      <c r="CS245" s="104"/>
      <c r="CT245" s="104"/>
      <c r="CU245" s="104"/>
      <c r="CV245" s="104"/>
      <c r="CW245" s="104"/>
      <c r="CX245" s="104"/>
      <c r="CY245" s="104"/>
      <c r="CZ245" s="104"/>
      <c r="DA245" s="104"/>
      <c r="DB245" s="104"/>
      <c r="DC245" s="104"/>
      <c r="DD245" s="104"/>
      <c r="DE245" s="104"/>
      <c r="DF245" s="104"/>
      <c r="DG245" s="104"/>
      <c r="DH245" s="104"/>
      <c r="DI245" s="104"/>
      <c r="DJ245" s="104"/>
      <c r="DK245" s="104"/>
      <c r="DL245" s="104"/>
      <c r="DM245" s="104"/>
      <c r="DN245" s="104"/>
      <c r="DO245" s="104"/>
      <c r="DP245" s="104"/>
      <c r="DQ245" s="104"/>
      <c r="DR245" s="104"/>
      <c r="DS245" s="104"/>
      <c r="DT245" s="104"/>
      <c r="DU245" s="104"/>
      <c r="DV245" s="104"/>
      <c r="DW245" s="104"/>
      <c r="DX245" s="104"/>
      <c r="DY245" s="104"/>
      <c r="DZ245" s="104"/>
      <c r="EA245" s="104"/>
      <c r="EB245" s="104"/>
      <c r="EC245" s="104"/>
      <c r="ED245" s="104"/>
      <c r="EE245" s="104"/>
      <c r="EF245" s="104"/>
      <c r="EG245" s="104"/>
      <c r="EH245" s="104"/>
      <c r="EI245" s="104"/>
      <c r="EJ245" s="104"/>
      <c r="EK245" s="104"/>
      <c r="EL245" s="104"/>
      <c r="EM245" s="104"/>
      <c r="EN245" s="104"/>
      <c r="EO245" s="104"/>
      <c r="EP245" s="104"/>
      <c r="EQ245" s="104"/>
      <c r="ER245" s="104"/>
      <c r="ES245" s="104"/>
      <c r="ET245" s="104"/>
      <c r="EU245" s="104"/>
      <c r="EV245" s="104"/>
      <c r="EW245" s="104"/>
      <c r="EX245" s="104"/>
      <c r="EY245" s="104"/>
      <c r="EZ245" s="104"/>
      <c r="FA245" s="104"/>
      <c r="FB245" s="104"/>
      <c r="FC245" s="104"/>
      <c r="FD245" s="104"/>
      <c r="FE245" s="104"/>
      <c r="FF245" s="104"/>
      <c r="FG245" s="104"/>
      <c r="FH245" s="104"/>
      <c r="FI245" s="104"/>
      <c r="FJ245" s="104"/>
      <c r="FK245" s="104"/>
      <c r="FL245" s="104"/>
      <c r="FM245" s="104"/>
      <c r="FN245" s="104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</row>
    <row r="246" spans="1:195" s="10" customForma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CL246" s="107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104"/>
      <c r="FI246" s="104"/>
      <c r="FJ246" s="104"/>
      <c r="FK246" s="104"/>
      <c r="FL246" s="104"/>
      <c r="FM246" s="104"/>
      <c r="FN246" s="104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</row>
  </sheetData>
  <mergeCells count="52">
    <mergeCell ref="FM5:FP5"/>
    <mergeCell ref="FQ5:FT5"/>
    <mergeCell ref="FU5:FX5"/>
    <mergeCell ref="FY5:GB5"/>
    <mergeCell ref="GC5:GF5"/>
    <mergeCell ref="GG5:GH5"/>
    <mergeCell ref="EO5:ER5"/>
    <mergeCell ref="ES5:EV5"/>
    <mergeCell ref="EW5:EZ5"/>
    <mergeCell ref="FA5:FD5"/>
    <mergeCell ref="FE5:FH5"/>
    <mergeCell ref="FI5:FL5"/>
    <mergeCell ref="DQ5:DT5"/>
    <mergeCell ref="DU5:DX5"/>
    <mergeCell ref="DY5:EB5"/>
    <mergeCell ref="EC5:EF5"/>
    <mergeCell ref="EG5:EJ5"/>
    <mergeCell ref="EK5:EN5"/>
    <mergeCell ref="CS5:CV5"/>
    <mergeCell ref="CW5:CZ5"/>
    <mergeCell ref="DA5:DD5"/>
    <mergeCell ref="DE5:DH5"/>
    <mergeCell ref="DI5:DL5"/>
    <mergeCell ref="DM5:DP5"/>
    <mergeCell ref="BW5:BZ5"/>
    <mergeCell ref="CA5:CD5"/>
    <mergeCell ref="CE5:CH5"/>
    <mergeCell ref="CI5:CL5"/>
    <mergeCell ref="CM5:CP5"/>
    <mergeCell ref="CQ5:CR5"/>
    <mergeCell ref="AY5:BB5"/>
    <mergeCell ref="BC5:BF5"/>
    <mergeCell ref="BG5:BJ5"/>
    <mergeCell ref="BL5:BN5"/>
    <mergeCell ref="BO5:BR5"/>
    <mergeCell ref="BS5:BU5"/>
    <mergeCell ref="AA5:AD5"/>
    <mergeCell ref="AE5:AH5"/>
    <mergeCell ref="AI5:AL5"/>
    <mergeCell ref="AM5:AP5"/>
    <mergeCell ref="AQ5:AT5"/>
    <mergeCell ref="AU5:AX5"/>
    <mergeCell ref="BA1:GB1"/>
    <mergeCell ref="BA2:GB2"/>
    <mergeCell ref="C4:CR4"/>
    <mergeCell ref="CS4:GH4"/>
    <mergeCell ref="C5:F5"/>
    <mergeCell ref="G5:J5"/>
    <mergeCell ref="K5:N5"/>
    <mergeCell ref="O5:R5"/>
    <mergeCell ref="S5:V5"/>
    <mergeCell ref="W5:Z5"/>
  </mergeCells>
  <printOptions gridLinesSet="0"/>
  <pageMargins left="0.3" right="0.17" top="1.0900000000000001" bottom="0.8" header="0.5" footer="0.5"/>
  <pageSetup paperSize="9" scale="85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2026-04-23T01:46:01Z</dcterms:created>
  <dcterms:modified xsi:type="dcterms:W3CDTF">2026-04-23T01:46:02Z</dcterms:modified>
</cp:coreProperties>
</file>